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X:\ESTATISTICAS IVV\1. SÍNTESE ESTATISTICA\141. MAIO 2025\"/>
    </mc:Choice>
  </mc:AlternateContent>
  <xr:revisionPtr revIDLastSave="0" documentId="13_ncr:1_{31B07C41-3EF0-4F83-A9CD-4719512BE196}" xr6:coauthVersionLast="47" xr6:coauthVersionMax="47" xr10:uidLastSave="{00000000-0000-0000-0000-000000000000}"/>
  <bookViews>
    <workbookView xWindow="21480" yWindow="-105" windowWidth="21840" windowHeight="13020" firstSheet="4" activeTab="6" xr2:uid="{00000000-000D-0000-FFFF-FFFF00000000}"/>
  </bookViews>
  <sheets>
    <sheet name="Indice" sheetId="30" r:id="rId1"/>
    <sheet name="0" sheetId="32" r:id="rId2"/>
    <sheet name="1" sheetId="87" r:id="rId3"/>
    <sheet name="2" sheetId="91" r:id="rId4"/>
    <sheet name="3" sheetId="92" r:id="rId5"/>
    <sheet name="4" sheetId="2" r:id="rId6"/>
    <sheet name="5" sheetId="93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externalReferences>
    <externalReference r:id="rId30"/>
    <externalReference r:id="rId31"/>
  </externalReferences>
  <definedNames>
    <definedName name="_xlnm.Print_Area" localSheetId="2">'1'!$A$1:$V$36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'2'!$A$1:$BC$68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'26'!$A$1:$P$95</definedName>
    <definedName name="_xlnm.Print_Area" localSheetId="4">'3'!$A$1:$BC$68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'26'!$A$1:$P$95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67" l="1"/>
  <c r="AI41" i="92"/>
  <c r="V63" i="91"/>
  <c r="W63" i="91"/>
  <c r="X63" i="91"/>
  <c r="Y63" i="91"/>
  <c r="Z63" i="91"/>
  <c r="AA63" i="91"/>
  <c r="AB63" i="91"/>
  <c r="AC63" i="91"/>
  <c r="AD63" i="91"/>
  <c r="AE63" i="91"/>
  <c r="AF63" i="91"/>
  <c r="AG63" i="91"/>
  <c r="AH63" i="91"/>
  <c r="AI63" i="91"/>
  <c r="AJ63" i="91"/>
  <c r="BB63" i="91" s="1"/>
  <c r="V41" i="91"/>
  <c r="W41" i="91"/>
  <c r="X41" i="91"/>
  <c r="Y41" i="91"/>
  <c r="Z41" i="91"/>
  <c r="AA41" i="91"/>
  <c r="AB41" i="91"/>
  <c r="AC41" i="91"/>
  <c r="AD41" i="91"/>
  <c r="AE41" i="91"/>
  <c r="AF41" i="91"/>
  <c r="AG41" i="91"/>
  <c r="AH41" i="91"/>
  <c r="AI41" i="91"/>
  <c r="BA41" i="91" s="1"/>
  <c r="AJ41" i="91"/>
  <c r="U42" i="91"/>
  <c r="U43" i="91"/>
  <c r="U44" i="91"/>
  <c r="U41" i="91"/>
  <c r="Q41" i="91"/>
  <c r="B41" i="91"/>
  <c r="BB41" i="91"/>
  <c r="BB66" i="91"/>
  <c r="BB67" i="91"/>
  <c r="BB65" i="91"/>
  <c r="BA51" i="91"/>
  <c r="BB51" i="91"/>
  <c r="BA52" i="91"/>
  <c r="BB52" i="91"/>
  <c r="BA53" i="91"/>
  <c r="BB53" i="91"/>
  <c r="BA54" i="91"/>
  <c r="BB54" i="91"/>
  <c r="BA55" i="91"/>
  <c r="BB55" i="91"/>
  <c r="BA56" i="91"/>
  <c r="BA57" i="91"/>
  <c r="BA58" i="91"/>
  <c r="BA59" i="91"/>
  <c r="BA60" i="91"/>
  <c r="BA61" i="91"/>
  <c r="BB61" i="91"/>
  <c r="BA62" i="91"/>
  <c r="BB62" i="91"/>
  <c r="BA63" i="91"/>
  <c r="BA64" i="91"/>
  <c r="BB64" i="91"/>
  <c r="BA65" i="91"/>
  <c r="BA66" i="91"/>
  <c r="BA67" i="91"/>
  <c r="Q67" i="91"/>
  <c r="Q66" i="91"/>
  <c r="R66" i="91" s="1"/>
  <c r="Q65" i="91"/>
  <c r="R67" i="91"/>
  <c r="R52" i="91"/>
  <c r="R53" i="91"/>
  <c r="R54" i="91"/>
  <c r="R55" i="91"/>
  <c r="R56" i="91"/>
  <c r="R57" i="91"/>
  <c r="R58" i="91"/>
  <c r="R59" i="91"/>
  <c r="R60" i="91"/>
  <c r="R61" i="91"/>
  <c r="R62" i="91"/>
  <c r="R63" i="91"/>
  <c r="R64" i="91"/>
  <c r="R65" i="91"/>
  <c r="R51" i="91"/>
  <c r="P64" i="91"/>
  <c r="P65" i="91"/>
  <c r="P66" i="91"/>
  <c r="P67" i="91"/>
  <c r="BB29" i="91"/>
  <c r="BB30" i="91"/>
  <c r="BB31" i="91"/>
  <c r="BB32" i="91"/>
  <c r="BB33" i="91"/>
  <c r="BB39" i="91"/>
  <c r="BB40" i="91"/>
  <c r="BB42" i="91"/>
  <c r="BB45" i="91"/>
  <c r="BA29" i="91"/>
  <c r="BA30" i="91"/>
  <c r="BA31" i="91"/>
  <c r="BA32" i="91"/>
  <c r="BA33" i="91"/>
  <c r="BA34" i="91"/>
  <c r="BA35" i="91"/>
  <c r="BA36" i="91"/>
  <c r="BA37" i="91"/>
  <c r="BA38" i="91"/>
  <c r="BA39" i="91"/>
  <c r="BA40" i="91"/>
  <c r="BA42" i="91"/>
  <c r="BA43" i="91"/>
  <c r="BA44" i="91"/>
  <c r="BA45" i="91"/>
  <c r="R30" i="91"/>
  <c r="R31" i="91"/>
  <c r="R32" i="91"/>
  <c r="R33" i="91"/>
  <c r="R34" i="91"/>
  <c r="R35" i="91"/>
  <c r="R36" i="91"/>
  <c r="R37" i="91"/>
  <c r="R38" i="91"/>
  <c r="R39" i="91"/>
  <c r="R40" i="91"/>
  <c r="R41" i="91"/>
  <c r="R42" i="91"/>
  <c r="R43" i="91"/>
  <c r="R44" i="91"/>
  <c r="R45" i="91"/>
  <c r="R29" i="91"/>
  <c r="Q42" i="91"/>
  <c r="Q43" i="91"/>
  <c r="Q44" i="91"/>
  <c r="Q45" i="91"/>
  <c r="P45" i="91"/>
  <c r="P43" i="91"/>
  <c r="P44" i="91"/>
  <c r="P42" i="91"/>
  <c r="P41" i="91"/>
  <c r="BB8" i="91"/>
  <c r="BB9" i="91"/>
  <c r="BB10" i="91"/>
  <c r="BB11" i="91"/>
  <c r="BB12" i="91"/>
  <c r="BB13" i="91"/>
  <c r="BB14" i="91"/>
  <c r="BB15" i="91"/>
  <c r="BB16" i="91"/>
  <c r="BB17" i="91"/>
  <c r="BB18" i="91"/>
  <c r="BB19" i="91"/>
  <c r="BB20" i="91"/>
  <c r="BB21" i="91"/>
  <c r="BB22" i="91"/>
  <c r="BB23" i="91"/>
  <c r="BB7" i="91"/>
  <c r="BA20" i="91"/>
  <c r="BA21" i="91"/>
  <c r="BA22" i="91"/>
  <c r="BA23" i="91"/>
  <c r="AZ20" i="91"/>
  <c r="R21" i="91"/>
  <c r="R22" i="91"/>
  <c r="R23" i="91"/>
  <c r="R20" i="91"/>
  <c r="R19" i="91"/>
  <c r="R8" i="91"/>
  <c r="R9" i="91"/>
  <c r="R10" i="91"/>
  <c r="R11" i="91"/>
  <c r="R12" i="91"/>
  <c r="R13" i="91"/>
  <c r="R14" i="91"/>
  <c r="R15" i="91"/>
  <c r="R16" i="91"/>
  <c r="R17" i="91"/>
  <c r="R18" i="91"/>
  <c r="R7" i="91"/>
  <c r="Q23" i="91"/>
  <c r="BA7" i="91"/>
  <c r="BA8" i="91"/>
  <c r="BA9" i="91"/>
  <c r="BA10" i="91"/>
  <c r="BA11" i="91"/>
  <c r="BA12" i="91"/>
  <c r="BA13" i="91"/>
  <c r="BA14" i="91"/>
  <c r="BA15" i="91"/>
  <c r="BA16" i="91"/>
  <c r="BA17" i="91"/>
  <c r="BA18" i="91"/>
  <c r="V63" i="92"/>
  <c r="W63" i="92"/>
  <c r="X63" i="92"/>
  <c r="Y63" i="92"/>
  <c r="Z63" i="92"/>
  <c r="AA63" i="92"/>
  <c r="AB63" i="92"/>
  <c r="AC63" i="92"/>
  <c r="AD63" i="92"/>
  <c r="AE63" i="92"/>
  <c r="AF63" i="92"/>
  <c r="AG63" i="92"/>
  <c r="AH63" i="92"/>
  <c r="AI63" i="92"/>
  <c r="AJ63" i="92"/>
  <c r="U63" i="92"/>
  <c r="C63" i="92"/>
  <c r="D63" i="92"/>
  <c r="E63" i="92"/>
  <c r="F63" i="92"/>
  <c r="G63" i="92"/>
  <c r="H63" i="92"/>
  <c r="I63" i="92"/>
  <c r="J63" i="92"/>
  <c r="K63" i="92"/>
  <c r="L63" i="92"/>
  <c r="M63" i="92"/>
  <c r="N63" i="92"/>
  <c r="O63" i="92"/>
  <c r="P63" i="92"/>
  <c r="Q63" i="92"/>
  <c r="B63" i="92"/>
  <c r="V41" i="92"/>
  <c r="W41" i="92"/>
  <c r="X41" i="92"/>
  <c r="Y41" i="92"/>
  <c r="Z41" i="92"/>
  <c r="AA41" i="92"/>
  <c r="AB41" i="92"/>
  <c r="AC41" i="92"/>
  <c r="AD41" i="92"/>
  <c r="AE41" i="92"/>
  <c r="AF41" i="92"/>
  <c r="AG41" i="92"/>
  <c r="AH41" i="92"/>
  <c r="AJ41" i="92"/>
  <c r="U41" i="92"/>
  <c r="C41" i="92"/>
  <c r="D41" i="92"/>
  <c r="E41" i="92"/>
  <c r="F41" i="92"/>
  <c r="G41" i="92"/>
  <c r="H41" i="92"/>
  <c r="I41" i="92"/>
  <c r="J41" i="92"/>
  <c r="K41" i="92"/>
  <c r="L41" i="92"/>
  <c r="M41" i="92"/>
  <c r="N41" i="92"/>
  <c r="O41" i="92"/>
  <c r="P41" i="92"/>
  <c r="Q41" i="92"/>
  <c r="B41" i="92"/>
  <c r="V19" i="92"/>
  <c r="W19" i="92"/>
  <c r="X19" i="92"/>
  <c r="Y19" i="92"/>
  <c r="Z19" i="92"/>
  <c r="AA19" i="92"/>
  <c r="AB19" i="92"/>
  <c r="AC19" i="92"/>
  <c r="AD19" i="92"/>
  <c r="AE19" i="92"/>
  <c r="AF19" i="92"/>
  <c r="AG19" i="92"/>
  <c r="AH19" i="92"/>
  <c r="AI19" i="92"/>
  <c r="AJ19" i="92"/>
  <c r="U19" i="92"/>
  <c r="C19" i="92"/>
  <c r="D19" i="92"/>
  <c r="E19" i="92"/>
  <c r="F19" i="92"/>
  <c r="G19" i="92"/>
  <c r="H19" i="92"/>
  <c r="I19" i="92"/>
  <c r="J19" i="92"/>
  <c r="K19" i="92"/>
  <c r="L19" i="92"/>
  <c r="M19" i="92"/>
  <c r="N19" i="92"/>
  <c r="O19" i="92"/>
  <c r="P19" i="92"/>
  <c r="Q19" i="92"/>
  <c r="B19" i="92"/>
  <c r="Q22" i="91"/>
  <c r="Q21" i="91"/>
  <c r="P20" i="91"/>
  <c r="P21" i="91"/>
  <c r="P22" i="91"/>
  <c r="P23" i="91"/>
  <c r="P19" i="91"/>
  <c r="X7" i="87"/>
  <c r="S20" i="87"/>
  <c r="V7" i="87"/>
  <c r="V20" i="87"/>
  <c r="V18" i="87"/>
  <c r="N90" i="70" l="1"/>
  <c r="O90" i="70"/>
  <c r="P90" i="70" s="1"/>
  <c r="N91" i="70"/>
  <c r="P91" i="70" s="1"/>
  <c r="O91" i="70"/>
  <c r="N78" i="70"/>
  <c r="O78" i="70"/>
  <c r="P78" i="70" s="1"/>
  <c r="L90" i="70"/>
  <c r="L78" i="70"/>
  <c r="F90" i="70"/>
  <c r="F91" i="70"/>
  <c r="F93" i="70"/>
  <c r="F78" i="70"/>
  <c r="F79" i="70"/>
  <c r="N56" i="70"/>
  <c r="O56" i="70"/>
  <c r="P56" i="70"/>
  <c r="N57" i="70"/>
  <c r="O57" i="70"/>
  <c r="P57" i="70" s="1"/>
  <c r="N58" i="70"/>
  <c r="O58" i="70"/>
  <c r="P58" i="70" s="1"/>
  <c r="N59" i="70"/>
  <c r="O59" i="70"/>
  <c r="P59" i="70"/>
  <c r="N60" i="70"/>
  <c r="O60" i="70"/>
  <c r="P60" i="70"/>
  <c r="L56" i="70"/>
  <c r="L57" i="70"/>
  <c r="L58" i="70"/>
  <c r="L59" i="70"/>
  <c r="L60" i="70"/>
  <c r="F55" i="70"/>
  <c r="F56" i="70"/>
  <c r="F57" i="70"/>
  <c r="F58" i="70"/>
  <c r="F59" i="70"/>
  <c r="F60" i="70"/>
  <c r="F61" i="70"/>
  <c r="N27" i="70"/>
  <c r="O27" i="70"/>
  <c r="P27" i="70"/>
  <c r="N28" i="70"/>
  <c r="O28" i="70"/>
  <c r="P28" i="70" s="1"/>
  <c r="N29" i="70"/>
  <c r="O29" i="70"/>
  <c r="P29" i="70" s="1"/>
  <c r="O30" i="70"/>
  <c r="L27" i="70"/>
  <c r="L28" i="70"/>
  <c r="L29" i="70"/>
  <c r="F27" i="70"/>
  <c r="F28" i="70"/>
  <c r="F29" i="70"/>
  <c r="F31" i="70"/>
  <c r="N88" i="68"/>
  <c r="O88" i="68"/>
  <c r="P88" i="68"/>
  <c r="N89" i="68"/>
  <c r="O89" i="68"/>
  <c r="P89" i="68" s="1"/>
  <c r="L88" i="68"/>
  <c r="F88" i="68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J7" i="66"/>
  <c r="J8" i="66"/>
  <c r="J9" i="66"/>
  <c r="J10" i="66"/>
  <c r="J11" i="66"/>
  <c r="J12" i="66"/>
  <c r="J13" i="66"/>
  <c r="J14" i="66"/>
  <c r="J15" i="66"/>
  <c r="J16" i="66"/>
  <c r="J17" i="66"/>
  <c r="J18" i="66"/>
  <c r="J19" i="66"/>
  <c r="J20" i="66"/>
  <c r="J21" i="66"/>
  <c r="J22" i="66"/>
  <c r="J23" i="66"/>
  <c r="J24" i="66"/>
  <c r="J25" i="66"/>
  <c r="J26" i="66"/>
  <c r="J27" i="66"/>
  <c r="J28" i="66"/>
  <c r="J29" i="66"/>
  <c r="J30" i="66"/>
  <c r="J31" i="66"/>
  <c r="U63" i="91"/>
  <c r="C63" i="91"/>
  <c r="D63" i="91"/>
  <c r="E63" i="91"/>
  <c r="F63" i="91"/>
  <c r="G63" i="91"/>
  <c r="H63" i="91"/>
  <c r="I63" i="91"/>
  <c r="J63" i="91"/>
  <c r="K63" i="91"/>
  <c r="L63" i="91"/>
  <c r="M63" i="91"/>
  <c r="N63" i="91"/>
  <c r="O63" i="91"/>
  <c r="P63" i="91"/>
  <c r="Q63" i="91"/>
  <c r="B64" i="91"/>
  <c r="B63" i="91"/>
  <c r="V19" i="91"/>
  <c r="W19" i="91"/>
  <c r="X19" i="91"/>
  <c r="Y19" i="91"/>
  <c r="Z19" i="91"/>
  <c r="AA19" i="91"/>
  <c r="AB19" i="91"/>
  <c r="AC19" i="91"/>
  <c r="AD19" i="91"/>
  <c r="AE19" i="91"/>
  <c r="AF19" i="91"/>
  <c r="AG19" i="91"/>
  <c r="AH19" i="91"/>
  <c r="AI19" i="91"/>
  <c r="AJ19" i="91"/>
  <c r="U19" i="91"/>
  <c r="O19" i="91"/>
  <c r="N19" i="91"/>
  <c r="C41" i="91"/>
  <c r="D41" i="91"/>
  <c r="E41" i="91"/>
  <c r="F41" i="91"/>
  <c r="G41" i="91"/>
  <c r="H41" i="91"/>
  <c r="I41" i="91"/>
  <c r="J41" i="91"/>
  <c r="K41" i="91"/>
  <c r="L41" i="91"/>
  <c r="M41" i="91"/>
  <c r="N41" i="91"/>
  <c r="O41" i="91"/>
  <c r="C19" i="91"/>
  <c r="D19" i="91"/>
  <c r="E19" i="91"/>
  <c r="F19" i="91"/>
  <c r="G19" i="91"/>
  <c r="H19" i="91"/>
  <c r="I19" i="91"/>
  <c r="J19" i="91"/>
  <c r="K19" i="91"/>
  <c r="L19" i="91"/>
  <c r="M19" i="91"/>
  <c r="Q19" i="91"/>
  <c r="B19" i="91"/>
  <c r="N94" i="48"/>
  <c r="P94" i="48" s="1"/>
  <c r="O94" i="48"/>
  <c r="L94" i="48"/>
  <c r="F94" i="48"/>
  <c r="B32" i="81"/>
  <c r="C32" i="81"/>
  <c r="N90" i="86"/>
  <c r="O90" i="86"/>
  <c r="P90" i="86" s="1"/>
  <c r="N91" i="86"/>
  <c r="P91" i="86" s="1"/>
  <c r="O91" i="86"/>
  <c r="N92" i="86"/>
  <c r="O92" i="86"/>
  <c r="P92" i="86" s="1"/>
  <c r="N93" i="86"/>
  <c r="O93" i="86"/>
  <c r="P93" i="86"/>
  <c r="L90" i="86"/>
  <c r="L91" i="86"/>
  <c r="L92" i="86"/>
  <c r="L93" i="86"/>
  <c r="F82" i="66"/>
  <c r="L82" i="66"/>
  <c r="N82" i="66"/>
  <c r="O82" i="66"/>
  <c r="J60" i="2"/>
  <c r="J53" i="2"/>
  <c r="I53" i="2"/>
  <c r="C10" i="93"/>
  <c r="D10" i="93"/>
  <c r="R29" i="87"/>
  <c r="R11" i="87"/>
  <c r="S11" i="87"/>
  <c r="Q33" i="87"/>
  <c r="R33" i="87"/>
  <c r="S33" i="87"/>
  <c r="R31" i="87"/>
  <c r="S31" i="87"/>
  <c r="S29" i="87"/>
  <c r="R22" i="87"/>
  <c r="S22" i="87"/>
  <c r="R20" i="87"/>
  <c r="Q18" i="87"/>
  <c r="R18" i="87"/>
  <c r="S18" i="87"/>
  <c r="R10" i="87"/>
  <c r="S10" i="87"/>
  <c r="R9" i="87"/>
  <c r="S9" i="87"/>
  <c r="Q7" i="87"/>
  <c r="R7" i="87"/>
  <c r="S7" i="87"/>
  <c r="N24" i="83"/>
  <c r="O24" i="83"/>
  <c r="P24" i="83" s="1"/>
  <c r="L24" i="83"/>
  <c r="L25" i="83"/>
  <c r="L55" i="70"/>
  <c r="N55" i="70"/>
  <c r="O55" i="70"/>
  <c r="L76" i="70"/>
  <c r="N76" i="70"/>
  <c r="O76" i="70"/>
  <c r="L77" i="70"/>
  <c r="N77" i="70"/>
  <c r="P77" i="70" s="1"/>
  <c r="O77" i="70"/>
  <c r="L79" i="70"/>
  <c r="N79" i="70"/>
  <c r="P79" i="70" s="1"/>
  <c r="O79" i="70"/>
  <c r="O80" i="70"/>
  <c r="L81" i="70"/>
  <c r="N81" i="70"/>
  <c r="O81" i="70"/>
  <c r="L82" i="70"/>
  <c r="N82" i="70"/>
  <c r="O82" i="70"/>
  <c r="L83" i="70"/>
  <c r="N83" i="70"/>
  <c r="P83" i="70" s="1"/>
  <c r="O83" i="70"/>
  <c r="L84" i="70"/>
  <c r="N84" i="70"/>
  <c r="O84" i="70"/>
  <c r="L85" i="70"/>
  <c r="N85" i="70"/>
  <c r="O85" i="70"/>
  <c r="L86" i="70"/>
  <c r="N86" i="70"/>
  <c r="O86" i="70"/>
  <c r="L87" i="70"/>
  <c r="N87" i="70"/>
  <c r="P87" i="70" s="1"/>
  <c r="O87" i="70"/>
  <c r="L88" i="70"/>
  <c r="N88" i="70"/>
  <c r="O88" i="70"/>
  <c r="O89" i="70"/>
  <c r="L91" i="70"/>
  <c r="O92" i="70"/>
  <c r="L93" i="70"/>
  <c r="N93" i="70"/>
  <c r="O93" i="70"/>
  <c r="P93" i="70"/>
  <c r="F76" i="70"/>
  <c r="F77" i="70"/>
  <c r="F81" i="70"/>
  <c r="F82" i="70"/>
  <c r="F83" i="70"/>
  <c r="F84" i="70"/>
  <c r="F85" i="70"/>
  <c r="F86" i="70"/>
  <c r="F87" i="70"/>
  <c r="F88" i="70"/>
  <c r="L22" i="70"/>
  <c r="N22" i="70"/>
  <c r="O22" i="70"/>
  <c r="F22" i="70"/>
  <c r="N74" i="66"/>
  <c r="O74" i="66"/>
  <c r="N75" i="66"/>
  <c r="O75" i="66"/>
  <c r="N76" i="66"/>
  <c r="O76" i="66"/>
  <c r="N77" i="66"/>
  <c r="O77" i="66"/>
  <c r="N78" i="66"/>
  <c r="O78" i="66"/>
  <c r="N79" i="66"/>
  <c r="O79" i="66"/>
  <c r="N80" i="66"/>
  <c r="O80" i="66"/>
  <c r="N81" i="66"/>
  <c r="O81" i="66"/>
  <c r="L74" i="66"/>
  <c r="L75" i="66"/>
  <c r="L76" i="66"/>
  <c r="L77" i="66"/>
  <c r="L78" i="66"/>
  <c r="L79" i="66"/>
  <c r="L80" i="66"/>
  <c r="L81" i="66"/>
  <c r="F74" i="66"/>
  <c r="F75" i="66"/>
  <c r="F76" i="66"/>
  <c r="F77" i="66"/>
  <c r="F78" i="66"/>
  <c r="F79" i="66"/>
  <c r="F80" i="66"/>
  <c r="L24" i="66"/>
  <c r="N24" i="66"/>
  <c r="O24" i="66"/>
  <c r="F24" i="66"/>
  <c r="N92" i="48"/>
  <c r="O92" i="48"/>
  <c r="N93" i="48"/>
  <c r="O93" i="48"/>
  <c r="P93" i="48" s="1"/>
  <c r="L92" i="48"/>
  <c r="L93" i="48"/>
  <c r="F92" i="48"/>
  <c r="F93" i="48"/>
  <c r="N88" i="47"/>
  <c r="O88" i="47"/>
  <c r="P88" i="47" s="1"/>
  <c r="N89" i="47"/>
  <c r="O89" i="47"/>
  <c r="N90" i="47"/>
  <c r="O90" i="47"/>
  <c r="P90" i="47" s="1"/>
  <c r="N91" i="47"/>
  <c r="O91" i="47"/>
  <c r="P91" i="47" s="1"/>
  <c r="N92" i="47"/>
  <c r="O92" i="47"/>
  <c r="P92" i="47" s="1"/>
  <c r="L88" i="47"/>
  <c r="L89" i="47"/>
  <c r="L90" i="47"/>
  <c r="L91" i="47"/>
  <c r="L92" i="47"/>
  <c r="L93" i="47"/>
  <c r="F88" i="47"/>
  <c r="F89" i="47"/>
  <c r="F90" i="47"/>
  <c r="F91" i="47"/>
  <c r="F92" i="47"/>
  <c r="F93" i="47"/>
  <c r="J68" i="47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O60" i="47"/>
  <c r="N90" i="81"/>
  <c r="O90" i="81"/>
  <c r="L90" i="81"/>
  <c r="F90" i="81"/>
  <c r="F90" i="86"/>
  <c r="F91" i="86"/>
  <c r="F92" i="86"/>
  <c r="F93" i="86"/>
  <c r="I61" i="86"/>
  <c r="H61" i="86"/>
  <c r="B32" i="86"/>
  <c r="C32" i="86"/>
  <c r="BA19" i="92"/>
  <c r="L89" i="83"/>
  <c r="L90" i="83"/>
  <c r="L91" i="83"/>
  <c r="L92" i="83"/>
  <c r="L93" i="83"/>
  <c r="L94" i="83"/>
  <c r="L88" i="83"/>
  <c r="F88" i="83"/>
  <c r="F89" i="83"/>
  <c r="F90" i="83"/>
  <c r="F91" i="83"/>
  <c r="F92" i="83"/>
  <c r="F93" i="83"/>
  <c r="F94" i="83"/>
  <c r="N88" i="83"/>
  <c r="O88" i="83"/>
  <c r="N89" i="83"/>
  <c r="O89" i="83"/>
  <c r="N90" i="83"/>
  <c r="O90" i="83"/>
  <c r="N91" i="83"/>
  <c r="O91" i="83"/>
  <c r="N92" i="83"/>
  <c r="O92" i="83"/>
  <c r="N93" i="83"/>
  <c r="O93" i="83"/>
  <c r="N94" i="83"/>
  <c r="O94" i="83"/>
  <c r="B95" i="83"/>
  <c r="C95" i="83"/>
  <c r="H95" i="83"/>
  <c r="I95" i="83"/>
  <c r="N47" i="83"/>
  <c r="O47" i="83"/>
  <c r="N48" i="83"/>
  <c r="O48" i="83"/>
  <c r="L47" i="83"/>
  <c r="F47" i="83"/>
  <c r="N19" i="70"/>
  <c r="O19" i="70"/>
  <c r="N20" i="70"/>
  <c r="O20" i="70"/>
  <c r="N21" i="70"/>
  <c r="O21" i="70"/>
  <c r="N23" i="70"/>
  <c r="O23" i="70"/>
  <c r="N24" i="70"/>
  <c r="O24" i="70"/>
  <c r="N25" i="70"/>
  <c r="O25" i="70"/>
  <c r="N26" i="70"/>
  <c r="O26" i="70"/>
  <c r="L19" i="70"/>
  <c r="L20" i="70"/>
  <c r="L21" i="70"/>
  <c r="L23" i="70"/>
  <c r="L24" i="70"/>
  <c r="L25" i="70"/>
  <c r="L26" i="70"/>
  <c r="F19" i="70"/>
  <c r="F20" i="70"/>
  <c r="F21" i="70"/>
  <c r="F23" i="70"/>
  <c r="F24" i="70"/>
  <c r="F25" i="70"/>
  <c r="F26" i="70"/>
  <c r="N84" i="68"/>
  <c r="O84" i="68"/>
  <c r="N85" i="68"/>
  <c r="O85" i="68"/>
  <c r="P85" i="68" s="1"/>
  <c r="N86" i="68"/>
  <c r="O86" i="68"/>
  <c r="N87" i="68"/>
  <c r="O87" i="68"/>
  <c r="P87" i="68" s="1"/>
  <c r="N90" i="68"/>
  <c r="O90" i="68"/>
  <c r="L83" i="68"/>
  <c r="L84" i="68"/>
  <c r="L85" i="68"/>
  <c r="L86" i="68"/>
  <c r="L87" i="68"/>
  <c r="L89" i="68"/>
  <c r="L90" i="68"/>
  <c r="L91" i="68"/>
  <c r="F83" i="68"/>
  <c r="F84" i="68"/>
  <c r="F85" i="68"/>
  <c r="F86" i="68"/>
  <c r="F87" i="68"/>
  <c r="F89" i="68"/>
  <c r="F90" i="68"/>
  <c r="F91" i="68"/>
  <c r="F92" i="68"/>
  <c r="L30" i="68"/>
  <c r="N30" i="68"/>
  <c r="O30" i="68"/>
  <c r="L31" i="68"/>
  <c r="N31" i="68"/>
  <c r="O31" i="68"/>
  <c r="F30" i="68"/>
  <c r="N72" i="66"/>
  <c r="O72" i="66"/>
  <c r="N73" i="66"/>
  <c r="O73" i="66"/>
  <c r="L72" i="66"/>
  <c r="L73" i="66"/>
  <c r="F72" i="66"/>
  <c r="F73" i="66"/>
  <c r="F81" i="66"/>
  <c r="N53" i="66"/>
  <c r="O53" i="66"/>
  <c r="P53" i="66" s="1"/>
  <c r="L53" i="66"/>
  <c r="F53" i="66"/>
  <c r="L84" i="48"/>
  <c r="N84" i="48"/>
  <c r="O84" i="48"/>
  <c r="L85" i="48"/>
  <c r="N85" i="48"/>
  <c r="O85" i="48"/>
  <c r="L86" i="48"/>
  <c r="N86" i="48"/>
  <c r="O86" i="48"/>
  <c r="L87" i="48"/>
  <c r="N87" i="48"/>
  <c r="O87" i="48"/>
  <c r="P87" i="48" s="1"/>
  <c r="L88" i="48"/>
  <c r="N88" i="48"/>
  <c r="O88" i="48"/>
  <c r="L89" i="48"/>
  <c r="N89" i="48"/>
  <c r="O89" i="48"/>
  <c r="L90" i="48"/>
  <c r="N90" i="48"/>
  <c r="O90" i="48"/>
  <c r="L91" i="48"/>
  <c r="N91" i="48"/>
  <c r="O91" i="48"/>
  <c r="P91" i="48" s="1"/>
  <c r="F84" i="48"/>
  <c r="F85" i="48"/>
  <c r="F86" i="48"/>
  <c r="F87" i="48"/>
  <c r="F88" i="48"/>
  <c r="N93" i="47"/>
  <c r="O93" i="47"/>
  <c r="P93" i="47" s="1"/>
  <c r="E90" i="86"/>
  <c r="E91" i="86"/>
  <c r="E92" i="86"/>
  <c r="E93" i="86"/>
  <c r="E94" i="86"/>
  <c r="F94" i="86"/>
  <c r="F96" i="86"/>
  <c r="I50" i="93"/>
  <c r="J50" i="93"/>
  <c r="I53" i="93"/>
  <c r="J53" i="93"/>
  <c r="H37" i="36"/>
  <c r="B37" i="36"/>
  <c r="S32" i="87"/>
  <c r="S21" i="87"/>
  <c r="AZ51" i="92"/>
  <c r="BA51" i="92"/>
  <c r="AZ52" i="92"/>
  <c r="BA52" i="92"/>
  <c r="AZ53" i="92"/>
  <c r="BA53" i="92"/>
  <c r="AZ54" i="92"/>
  <c r="BA54" i="92"/>
  <c r="AZ55" i="92"/>
  <c r="BA55" i="92"/>
  <c r="AZ56" i="92"/>
  <c r="BA56" i="92"/>
  <c r="AZ57" i="92"/>
  <c r="BA57" i="92"/>
  <c r="AZ58" i="92"/>
  <c r="BA58" i="92"/>
  <c r="AZ59" i="92"/>
  <c r="BA59" i="92"/>
  <c r="AZ60" i="92"/>
  <c r="BA60" i="92"/>
  <c r="AZ61" i="92"/>
  <c r="BA61" i="92"/>
  <c r="AZ62" i="92"/>
  <c r="BA62" i="92"/>
  <c r="AZ29" i="92"/>
  <c r="AZ30" i="92"/>
  <c r="AZ31" i="92"/>
  <c r="AZ32" i="92"/>
  <c r="AZ33" i="92"/>
  <c r="AZ34" i="92"/>
  <c r="AZ35" i="92"/>
  <c r="AZ36" i="92"/>
  <c r="AZ37" i="92"/>
  <c r="AZ38" i="92"/>
  <c r="AZ39" i="92"/>
  <c r="AZ40" i="92"/>
  <c r="AZ41" i="92"/>
  <c r="AZ19" i="92"/>
  <c r="AZ7" i="92"/>
  <c r="BA7" i="92"/>
  <c r="AZ8" i="92"/>
  <c r="BA8" i="92"/>
  <c r="AZ9" i="92"/>
  <c r="BA9" i="92"/>
  <c r="AZ10" i="92"/>
  <c r="BA10" i="92"/>
  <c r="AZ11" i="92"/>
  <c r="BA11" i="92"/>
  <c r="AZ12" i="92"/>
  <c r="BA12" i="92"/>
  <c r="AZ13" i="92"/>
  <c r="BA13" i="92"/>
  <c r="AZ14" i="92"/>
  <c r="BA14" i="92"/>
  <c r="AZ15" i="92"/>
  <c r="BA15" i="92"/>
  <c r="AZ16" i="92"/>
  <c r="BA16" i="92"/>
  <c r="AZ17" i="92"/>
  <c r="BA17" i="92"/>
  <c r="AZ18" i="92"/>
  <c r="AZ23" i="92" s="1"/>
  <c r="BA18" i="92"/>
  <c r="AH64" i="92"/>
  <c r="AH65" i="92"/>
  <c r="AH66" i="92"/>
  <c r="AH67" i="92"/>
  <c r="O64" i="92"/>
  <c r="AZ64" i="92" s="1"/>
  <c r="O65" i="92"/>
  <c r="AZ65" i="92" s="1"/>
  <c r="O66" i="92"/>
  <c r="O67" i="92"/>
  <c r="AZ67" i="92" s="1"/>
  <c r="AH42" i="92"/>
  <c r="AH43" i="92"/>
  <c r="AH44" i="92"/>
  <c r="AH45" i="92"/>
  <c r="O42" i="92"/>
  <c r="O43" i="92"/>
  <c r="AZ43" i="92" s="1"/>
  <c r="O44" i="92"/>
  <c r="AZ44" i="92" s="1"/>
  <c r="O45" i="92"/>
  <c r="AZ45" i="92" s="1"/>
  <c r="AH20" i="92"/>
  <c r="AH21" i="92"/>
  <c r="AH22" i="92"/>
  <c r="AH23" i="92"/>
  <c r="O20" i="92"/>
  <c r="AZ20" i="92" s="1"/>
  <c r="O21" i="92"/>
  <c r="O22" i="92"/>
  <c r="AZ22" i="92" s="1"/>
  <c r="O23" i="92"/>
  <c r="AZ51" i="91"/>
  <c r="AZ52" i="91"/>
  <c r="AZ53" i="91"/>
  <c r="AZ54" i="91"/>
  <c r="AZ55" i="91"/>
  <c r="AZ56" i="91"/>
  <c r="AZ57" i="91"/>
  <c r="AZ58" i="91"/>
  <c r="AZ59" i="91"/>
  <c r="AZ60" i="91"/>
  <c r="AZ61" i="91"/>
  <c r="AZ62" i="91"/>
  <c r="AN29" i="91"/>
  <c r="AO29" i="91"/>
  <c r="AP29" i="91"/>
  <c r="AQ29" i="91"/>
  <c r="AR29" i="91"/>
  <c r="AS29" i="91"/>
  <c r="AT29" i="91"/>
  <c r="AU29" i="91"/>
  <c r="AV29" i="91"/>
  <c r="AW29" i="91"/>
  <c r="AX29" i="91"/>
  <c r="AY29" i="91"/>
  <c r="AZ29" i="91"/>
  <c r="AH42" i="91"/>
  <c r="P91" i="83" l="1"/>
  <c r="P94" i="83"/>
  <c r="P92" i="83"/>
  <c r="P88" i="83"/>
  <c r="P88" i="70"/>
  <c r="P84" i="70"/>
  <c r="P85" i="70"/>
  <c r="P81" i="70"/>
  <c r="P86" i="70"/>
  <c r="P82" i="70"/>
  <c r="P22" i="70"/>
  <c r="P80" i="66"/>
  <c r="P82" i="66"/>
  <c r="P78" i="66"/>
  <c r="P81" i="66"/>
  <c r="P77" i="66"/>
  <c r="P75" i="66"/>
  <c r="P24" i="66"/>
  <c r="P90" i="81"/>
  <c r="P76" i="70"/>
  <c r="P55" i="70"/>
  <c r="P21" i="70"/>
  <c r="P19" i="70"/>
  <c r="P30" i="68"/>
  <c r="P74" i="66"/>
  <c r="P76" i="66"/>
  <c r="P79" i="66"/>
  <c r="P84" i="48"/>
  <c r="P92" i="48"/>
  <c r="P89" i="47"/>
  <c r="AZ42" i="92"/>
  <c r="AZ21" i="92"/>
  <c r="AZ66" i="92"/>
  <c r="AZ63" i="91"/>
  <c r="P24" i="70"/>
  <c r="P84" i="68"/>
  <c r="P73" i="66"/>
  <c r="P90" i="48"/>
  <c r="P86" i="48"/>
  <c r="P25" i="70"/>
  <c r="P23" i="70"/>
  <c r="P26" i="70"/>
  <c r="P20" i="70"/>
  <c r="P90" i="68"/>
  <c r="P86" i="68"/>
  <c r="P31" i="68"/>
  <c r="P72" i="66"/>
  <c r="P88" i="48"/>
  <c r="P89" i="48"/>
  <c r="P85" i="48"/>
  <c r="P93" i="83"/>
  <c r="P89" i="83"/>
  <c r="P90" i="83"/>
  <c r="P48" i="83"/>
  <c r="P47" i="83"/>
  <c r="AZ63" i="92"/>
  <c r="AZ30" i="91" l="1"/>
  <c r="AZ31" i="91"/>
  <c r="AZ32" i="91"/>
  <c r="AZ33" i="91"/>
  <c r="AZ34" i="91"/>
  <c r="AZ35" i="91"/>
  <c r="AZ36" i="91"/>
  <c r="AZ37" i="91"/>
  <c r="AZ38" i="91"/>
  <c r="AZ39" i="91"/>
  <c r="AZ40" i="91"/>
  <c r="AI42" i="91"/>
  <c r="AI43" i="91"/>
  <c r="AI44" i="91"/>
  <c r="AI45" i="91"/>
  <c r="AZ7" i="91"/>
  <c r="AZ8" i="91"/>
  <c r="AZ9" i="91"/>
  <c r="AZ10" i="91"/>
  <c r="AZ11" i="91"/>
  <c r="AZ12" i="91"/>
  <c r="AZ13" i="91"/>
  <c r="AZ14" i="91"/>
  <c r="AZ15" i="91"/>
  <c r="AZ16" i="91"/>
  <c r="AZ17" i="91"/>
  <c r="AZ18" i="91"/>
  <c r="Q64" i="91"/>
  <c r="AH64" i="91"/>
  <c r="AH65" i="91"/>
  <c r="AH66" i="91"/>
  <c r="AH67" i="91"/>
  <c r="O64" i="91"/>
  <c r="AZ64" i="91" s="1"/>
  <c r="O65" i="91"/>
  <c r="AZ65" i="91" s="1"/>
  <c r="O66" i="91"/>
  <c r="AZ66" i="91" s="1"/>
  <c r="O67" i="91"/>
  <c r="AZ67" i="91" s="1"/>
  <c r="AH43" i="91"/>
  <c r="AH44" i="91"/>
  <c r="AH45" i="91"/>
  <c r="O42" i="91"/>
  <c r="AZ42" i="91" s="1"/>
  <c r="O43" i="91"/>
  <c r="AZ43" i="91" s="1"/>
  <c r="O44" i="91"/>
  <c r="AZ44" i="91" s="1"/>
  <c r="O45" i="91"/>
  <c r="AZ45" i="91" s="1"/>
  <c r="AZ41" i="91"/>
  <c r="O20" i="91"/>
  <c r="O21" i="91"/>
  <c r="O22" i="91"/>
  <c r="O23" i="91"/>
  <c r="AH20" i="91"/>
  <c r="AH21" i="91"/>
  <c r="AZ21" i="91" s="1"/>
  <c r="AH22" i="91"/>
  <c r="AH23" i="91"/>
  <c r="AZ23" i="91" s="1"/>
  <c r="AZ19" i="91"/>
  <c r="N87" i="83"/>
  <c r="O87" i="83"/>
  <c r="P87" i="83" s="1"/>
  <c r="L87" i="83"/>
  <c r="F87" i="83"/>
  <c r="L79" i="83"/>
  <c r="N79" i="83"/>
  <c r="O79" i="83"/>
  <c r="F79" i="83"/>
  <c r="N29" i="83"/>
  <c r="O29" i="83"/>
  <c r="N30" i="83"/>
  <c r="O30" i="83"/>
  <c r="L29" i="83"/>
  <c r="L30" i="83"/>
  <c r="F29" i="83"/>
  <c r="F30" i="83"/>
  <c r="N74" i="70"/>
  <c r="O74" i="70"/>
  <c r="L74" i="70"/>
  <c r="L75" i="70"/>
  <c r="F74" i="70"/>
  <c r="F75" i="70"/>
  <c r="N53" i="70"/>
  <c r="O53" i="70"/>
  <c r="N54" i="70"/>
  <c r="O54" i="70"/>
  <c r="L51" i="70"/>
  <c r="L52" i="70"/>
  <c r="L53" i="70"/>
  <c r="L54" i="70"/>
  <c r="F53" i="70"/>
  <c r="F54" i="70"/>
  <c r="B32" i="68"/>
  <c r="C32" i="68"/>
  <c r="H32" i="68"/>
  <c r="I32" i="68"/>
  <c r="N53" i="48"/>
  <c r="O53" i="48"/>
  <c r="L53" i="48"/>
  <c r="F53" i="48"/>
  <c r="J39" i="48"/>
  <c r="J40" i="48"/>
  <c r="J41" i="48"/>
  <c r="J42" i="48"/>
  <c r="J43" i="48"/>
  <c r="J44" i="48"/>
  <c r="J45" i="48"/>
  <c r="J46" i="48"/>
  <c r="J47" i="48"/>
  <c r="J48" i="48"/>
  <c r="J49" i="48"/>
  <c r="J50" i="48"/>
  <c r="J51" i="48"/>
  <c r="J52" i="48"/>
  <c r="J53" i="48"/>
  <c r="J54" i="48"/>
  <c r="J55" i="48"/>
  <c r="J56" i="48"/>
  <c r="J57" i="48"/>
  <c r="J58" i="48"/>
  <c r="J59" i="48"/>
  <c r="J60" i="48"/>
  <c r="D69" i="47"/>
  <c r="B32" i="47"/>
  <c r="C32" i="47"/>
  <c r="L89" i="46"/>
  <c r="N89" i="46"/>
  <c r="O89" i="46"/>
  <c r="F89" i="46"/>
  <c r="F90" i="46"/>
  <c r="J68" i="46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C95" i="81"/>
  <c r="B95" i="81"/>
  <c r="H95" i="81"/>
  <c r="I95" i="81"/>
  <c r="L94" i="86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D33" i="93"/>
  <c r="C33" i="93"/>
  <c r="D13" i="93"/>
  <c r="C13" i="93"/>
  <c r="P53" i="48" l="1"/>
  <c r="P74" i="70"/>
  <c r="P29" i="83"/>
  <c r="P53" i="70"/>
  <c r="AZ22" i="91"/>
  <c r="P79" i="83"/>
  <c r="P89" i="46"/>
  <c r="P54" i="70"/>
  <c r="P30" i="83"/>
  <c r="J30" i="36"/>
  <c r="J31" i="36"/>
  <c r="H32" i="36"/>
  <c r="J32" i="36" s="1"/>
  <c r="I32" i="36"/>
  <c r="C30" i="93"/>
  <c r="D30" i="93"/>
  <c r="B94" i="70" l="1"/>
  <c r="F94" i="70" s="1"/>
  <c r="C94" i="70"/>
  <c r="H94" i="70"/>
  <c r="I94" i="70"/>
  <c r="L94" i="70" s="1"/>
  <c r="J39" i="70"/>
  <c r="J40" i="70"/>
  <c r="J41" i="70"/>
  <c r="J42" i="70"/>
  <c r="J43" i="70"/>
  <c r="J44" i="70"/>
  <c r="J45" i="70"/>
  <c r="J46" i="70"/>
  <c r="J47" i="70"/>
  <c r="J48" i="70"/>
  <c r="J49" i="70"/>
  <c r="J50" i="70"/>
  <c r="J51" i="70"/>
  <c r="J52" i="70"/>
  <c r="J53" i="70"/>
  <c r="J54" i="70"/>
  <c r="J55" i="70"/>
  <c r="J56" i="70"/>
  <c r="J57" i="70"/>
  <c r="J58" i="70"/>
  <c r="J59" i="70"/>
  <c r="J60" i="70"/>
  <c r="O94" i="70" l="1"/>
  <c r="N94" i="70"/>
  <c r="Q20" i="87"/>
  <c r="Q10" i="87"/>
  <c r="Q9" i="87"/>
  <c r="Q21" i="87"/>
  <c r="Q32" i="87"/>
  <c r="Q31" i="87"/>
  <c r="Q29" i="87"/>
  <c r="AY51" i="92"/>
  <c r="AY52" i="92"/>
  <c r="AY53" i="92"/>
  <c r="AY54" i="92"/>
  <c r="AY55" i="92"/>
  <c r="AY56" i="92"/>
  <c r="AY57" i="92"/>
  <c r="AY58" i="92"/>
  <c r="AY59" i="92"/>
  <c r="AY60" i="92"/>
  <c r="AY61" i="92"/>
  <c r="AY62" i="92"/>
  <c r="AY63" i="92"/>
  <c r="U42" i="92"/>
  <c r="U43" i="92"/>
  <c r="U44" i="92"/>
  <c r="A19" i="92"/>
  <c r="F64" i="66"/>
  <c r="F65" i="66"/>
  <c r="N66" i="66"/>
  <c r="O66" i="66"/>
  <c r="L66" i="66"/>
  <c r="P66" i="66" l="1"/>
  <c r="P94" i="70"/>
  <c r="BA63" i="92"/>
  <c r="N94" i="47"/>
  <c r="O94" i="47"/>
  <c r="L94" i="47"/>
  <c r="F94" i="47"/>
  <c r="P59" i="93"/>
  <c r="O59" i="93"/>
  <c r="M59" i="93"/>
  <c r="G59" i="93"/>
  <c r="P58" i="93"/>
  <c r="O58" i="93"/>
  <c r="M58" i="93"/>
  <c r="G58" i="93"/>
  <c r="P57" i="93"/>
  <c r="O57" i="93"/>
  <c r="M57" i="93"/>
  <c r="G57" i="93"/>
  <c r="P56" i="93"/>
  <c r="O56" i="93"/>
  <c r="M56" i="93"/>
  <c r="G56" i="93"/>
  <c r="P55" i="93"/>
  <c r="O55" i="93"/>
  <c r="M55" i="93"/>
  <c r="G55" i="93"/>
  <c r="P54" i="93"/>
  <c r="O54" i="93"/>
  <c r="M54" i="93"/>
  <c r="G54" i="93"/>
  <c r="M53" i="93"/>
  <c r="D53" i="93"/>
  <c r="C53" i="93"/>
  <c r="O53" i="93" s="1"/>
  <c r="P52" i="93"/>
  <c r="O52" i="93"/>
  <c r="M52" i="93"/>
  <c r="G52" i="93"/>
  <c r="P51" i="93"/>
  <c r="O51" i="93"/>
  <c r="M51" i="93"/>
  <c r="G51" i="93"/>
  <c r="M50" i="93"/>
  <c r="D50" i="93"/>
  <c r="C50" i="93"/>
  <c r="P49" i="93"/>
  <c r="O49" i="93"/>
  <c r="M49" i="93"/>
  <c r="G49" i="93"/>
  <c r="P48" i="93"/>
  <c r="O48" i="93"/>
  <c r="M48" i="93"/>
  <c r="G48" i="93"/>
  <c r="J47" i="93"/>
  <c r="I47" i="93"/>
  <c r="D47" i="93"/>
  <c r="C47" i="93"/>
  <c r="J46" i="93"/>
  <c r="I46" i="93"/>
  <c r="D46" i="93"/>
  <c r="C46" i="93"/>
  <c r="O45" i="93"/>
  <c r="I45" i="93"/>
  <c r="C45" i="93"/>
  <c r="P39" i="93"/>
  <c r="O39" i="93"/>
  <c r="M39" i="93"/>
  <c r="G39" i="93"/>
  <c r="P38" i="93"/>
  <c r="O38" i="93"/>
  <c r="M38" i="93"/>
  <c r="G38" i="93"/>
  <c r="P37" i="93"/>
  <c r="P36" i="93"/>
  <c r="O36" i="93"/>
  <c r="M36" i="93"/>
  <c r="G36" i="93"/>
  <c r="P35" i="93"/>
  <c r="O35" i="93"/>
  <c r="M35" i="93"/>
  <c r="G35" i="93"/>
  <c r="P34" i="93"/>
  <c r="O34" i="93"/>
  <c r="M34" i="93"/>
  <c r="G34" i="93"/>
  <c r="J33" i="93"/>
  <c r="I33" i="93"/>
  <c r="O33" i="93" s="1"/>
  <c r="G33" i="93"/>
  <c r="P32" i="93"/>
  <c r="O32" i="93"/>
  <c r="M32" i="93"/>
  <c r="G32" i="93"/>
  <c r="P31" i="93"/>
  <c r="O31" i="93"/>
  <c r="M31" i="93"/>
  <c r="G31" i="93"/>
  <c r="J30" i="93"/>
  <c r="P30" i="93" s="1"/>
  <c r="I30" i="93"/>
  <c r="G30" i="93"/>
  <c r="C40" i="93"/>
  <c r="P29" i="93"/>
  <c r="O29" i="93"/>
  <c r="M29" i="93"/>
  <c r="G29" i="93"/>
  <c r="P28" i="93"/>
  <c r="O28" i="93"/>
  <c r="M28" i="93"/>
  <c r="G28" i="93"/>
  <c r="J27" i="93"/>
  <c r="I27" i="93"/>
  <c r="D27" i="93"/>
  <c r="C27" i="93"/>
  <c r="P26" i="93"/>
  <c r="P46" i="93" s="1"/>
  <c r="O26" i="93"/>
  <c r="O46" i="93" s="1"/>
  <c r="L26" i="93"/>
  <c r="K26" i="93"/>
  <c r="J26" i="93"/>
  <c r="I26" i="93"/>
  <c r="F26" i="93"/>
  <c r="E26" i="93"/>
  <c r="D26" i="93"/>
  <c r="L46" i="93" s="1"/>
  <c r="C26" i="93"/>
  <c r="K46" i="93" s="1"/>
  <c r="Q25" i="93"/>
  <c r="Q45" i="93" s="1"/>
  <c r="O25" i="93"/>
  <c r="M25" i="93"/>
  <c r="K25" i="93"/>
  <c r="I25" i="93"/>
  <c r="G25" i="93"/>
  <c r="G45" i="93" s="1"/>
  <c r="M45" i="93" s="1"/>
  <c r="E25" i="93"/>
  <c r="C25" i="93"/>
  <c r="E45" i="93" s="1"/>
  <c r="P19" i="93"/>
  <c r="O19" i="93"/>
  <c r="M19" i="93"/>
  <c r="G19" i="93"/>
  <c r="P18" i="93"/>
  <c r="O18" i="93"/>
  <c r="M18" i="93"/>
  <c r="G18" i="93"/>
  <c r="P17" i="93"/>
  <c r="O17" i="93"/>
  <c r="M17" i="93"/>
  <c r="G17" i="93"/>
  <c r="P16" i="93"/>
  <c r="O16" i="93"/>
  <c r="M16" i="93"/>
  <c r="G16" i="93"/>
  <c r="P15" i="93"/>
  <c r="O15" i="93"/>
  <c r="M15" i="93"/>
  <c r="G15" i="93"/>
  <c r="P14" i="93"/>
  <c r="O14" i="93"/>
  <c r="M14" i="93"/>
  <c r="G14" i="93"/>
  <c r="J13" i="93"/>
  <c r="I13" i="93"/>
  <c r="G13" i="93"/>
  <c r="P12" i="93"/>
  <c r="O12" i="93"/>
  <c r="M12" i="93"/>
  <c r="G12" i="93"/>
  <c r="P11" i="93"/>
  <c r="O11" i="93"/>
  <c r="M11" i="93"/>
  <c r="G11" i="93"/>
  <c r="J10" i="93"/>
  <c r="I10" i="93"/>
  <c r="C20" i="93"/>
  <c r="P9" i="93"/>
  <c r="O9" i="93"/>
  <c r="M9" i="93"/>
  <c r="G9" i="93"/>
  <c r="P8" i="93"/>
  <c r="O8" i="93"/>
  <c r="M8" i="93"/>
  <c r="G8" i="93"/>
  <c r="J7" i="93"/>
  <c r="I7" i="93"/>
  <c r="D7" i="93"/>
  <c r="C7" i="93"/>
  <c r="P6" i="93"/>
  <c r="O6" i="93"/>
  <c r="L6" i="93"/>
  <c r="J6" i="93"/>
  <c r="I6" i="93"/>
  <c r="F6" i="93"/>
  <c r="E6" i="93"/>
  <c r="K6" i="93" s="1"/>
  <c r="Q5" i="93"/>
  <c r="O5" i="93"/>
  <c r="M5" i="93"/>
  <c r="K5" i="93"/>
  <c r="I5" i="93"/>
  <c r="E5" i="93"/>
  <c r="C60" i="93" l="1"/>
  <c r="E52" i="93" s="1"/>
  <c r="M33" i="93"/>
  <c r="I40" i="93"/>
  <c r="K33" i="93" s="1"/>
  <c r="Q34" i="93"/>
  <c r="Q35" i="93"/>
  <c r="Q32" i="93"/>
  <c r="M13" i="93"/>
  <c r="P47" i="93"/>
  <c r="Q17" i="93"/>
  <c r="Q18" i="93"/>
  <c r="Q19" i="93"/>
  <c r="Q12" i="93"/>
  <c r="Q11" i="93"/>
  <c r="Q52" i="93"/>
  <c r="Q51" i="93"/>
  <c r="I60" i="93"/>
  <c r="K53" i="93" s="1"/>
  <c r="Q59" i="93"/>
  <c r="Q56" i="93"/>
  <c r="Q58" i="93"/>
  <c r="G53" i="93"/>
  <c r="P50" i="93"/>
  <c r="Q31" i="93"/>
  <c r="Q28" i="93"/>
  <c r="G10" i="93"/>
  <c r="O7" i="93"/>
  <c r="P94" i="47"/>
  <c r="Q55" i="93"/>
  <c r="Q57" i="93"/>
  <c r="J60" i="93"/>
  <c r="L48" i="93" s="1"/>
  <c r="Q48" i="93"/>
  <c r="Q49" i="93"/>
  <c r="Q54" i="93"/>
  <c r="G50" i="93"/>
  <c r="G47" i="93"/>
  <c r="O47" i="93"/>
  <c r="Q38" i="93"/>
  <c r="Q39" i="93"/>
  <c r="Q36" i="93"/>
  <c r="J40" i="93"/>
  <c r="L27" i="93" s="1"/>
  <c r="M30" i="93"/>
  <c r="P27" i="93"/>
  <c r="G27" i="93"/>
  <c r="O27" i="93"/>
  <c r="Q29" i="93"/>
  <c r="O13" i="93"/>
  <c r="Q16" i="93"/>
  <c r="M10" i="93"/>
  <c r="I20" i="93"/>
  <c r="K13" i="93" s="1"/>
  <c r="J20" i="93"/>
  <c r="L17" i="93" s="1"/>
  <c r="Q9" i="93"/>
  <c r="Q8" i="93"/>
  <c r="Q14" i="93"/>
  <c r="Q15" i="93"/>
  <c r="P10" i="93"/>
  <c r="E7" i="93"/>
  <c r="G7" i="93"/>
  <c r="E36" i="93"/>
  <c r="E32" i="93"/>
  <c r="E28" i="93"/>
  <c r="E35" i="93"/>
  <c r="E31" i="93"/>
  <c r="E37" i="93"/>
  <c r="E40" i="93"/>
  <c r="E34" i="93"/>
  <c r="E29" i="93"/>
  <c r="E39" i="93"/>
  <c r="E38" i="93"/>
  <c r="E27" i="93"/>
  <c r="E56" i="93"/>
  <c r="E54" i="93"/>
  <c r="E58" i="93"/>
  <c r="E59" i="93"/>
  <c r="E16" i="93"/>
  <c r="E12" i="93"/>
  <c r="E8" i="93"/>
  <c r="E9" i="93"/>
  <c r="E15" i="93"/>
  <c r="E11" i="93"/>
  <c r="E19" i="93"/>
  <c r="E14" i="93"/>
  <c r="E18" i="93"/>
  <c r="E17" i="93"/>
  <c r="E47" i="93"/>
  <c r="E13" i="93"/>
  <c r="E46" i="93"/>
  <c r="M7" i="93"/>
  <c r="E10" i="93"/>
  <c r="O10" i="93"/>
  <c r="P13" i="93"/>
  <c r="M27" i="93"/>
  <c r="E30" i="93"/>
  <c r="O30" i="93"/>
  <c r="Q30" i="93" s="1"/>
  <c r="P33" i="93"/>
  <c r="Q33" i="93" s="1"/>
  <c r="F46" i="93"/>
  <c r="M47" i="93"/>
  <c r="O50" i="93"/>
  <c r="P53" i="93"/>
  <c r="Q53" i="93" s="1"/>
  <c r="D20" i="93"/>
  <c r="D40" i="93"/>
  <c r="F30" i="93" s="1"/>
  <c r="K45" i="93"/>
  <c r="D60" i="93"/>
  <c r="E33" i="93"/>
  <c r="P7" i="93"/>
  <c r="E53" i="93"/>
  <c r="Q14" i="72"/>
  <c r="R14" i="72"/>
  <c r="I14" i="72"/>
  <c r="O14" i="72"/>
  <c r="AP63" i="91"/>
  <c r="AT63" i="91"/>
  <c r="AK63" i="91"/>
  <c r="AM63" i="91"/>
  <c r="AQ41" i="91"/>
  <c r="AW41" i="91"/>
  <c r="AN19" i="91"/>
  <c r="AR19" i="91"/>
  <c r="AV19" i="91"/>
  <c r="BA19" i="91"/>
  <c r="AN63" i="91"/>
  <c r="AQ63" i="91"/>
  <c r="AR63" i="91"/>
  <c r="AW63" i="91"/>
  <c r="AR41" i="91"/>
  <c r="AS41" i="91"/>
  <c r="AP19" i="91"/>
  <c r="AS19" i="91"/>
  <c r="AX19" i="91"/>
  <c r="AM19" i="91"/>
  <c r="F18" i="70"/>
  <c r="L18" i="70"/>
  <c r="F70" i="70"/>
  <c r="F71" i="70"/>
  <c r="F72" i="70"/>
  <c r="F73" i="70"/>
  <c r="L70" i="70"/>
  <c r="L71" i="70"/>
  <c r="L72" i="70"/>
  <c r="L73" i="70"/>
  <c r="N70" i="70"/>
  <c r="O70" i="70"/>
  <c r="N71" i="70"/>
  <c r="O71" i="70"/>
  <c r="N72" i="70"/>
  <c r="O72" i="70"/>
  <c r="N73" i="70"/>
  <c r="O73" i="70"/>
  <c r="N75" i="70"/>
  <c r="O75" i="70"/>
  <c r="BB67" i="92"/>
  <c r="BC67" i="92" s="1"/>
  <c r="AJ67" i="92"/>
  <c r="AK67" i="92" s="1"/>
  <c r="AI67" i="92"/>
  <c r="AG67" i="92"/>
  <c r="AF67" i="92"/>
  <c r="AX67" i="92" s="1"/>
  <c r="AE67" i="92"/>
  <c r="AD67" i="92"/>
  <c r="AC67" i="92"/>
  <c r="AB67" i="92"/>
  <c r="AT67" i="92" s="1"/>
  <c r="AA67" i="92"/>
  <c r="Z67" i="92"/>
  <c r="Y67" i="92"/>
  <c r="AQ67" i="92" s="1"/>
  <c r="X67" i="92"/>
  <c r="AP67" i="92" s="1"/>
  <c r="W67" i="92"/>
  <c r="V67" i="92"/>
  <c r="U67" i="92"/>
  <c r="AM67" i="92" s="1"/>
  <c r="Q67" i="92"/>
  <c r="R67" i="92" s="1"/>
  <c r="P67" i="92"/>
  <c r="N67" i="92"/>
  <c r="M67" i="92"/>
  <c r="L67" i="92"/>
  <c r="K67" i="92"/>
  <c r="J67" i="92"/>
  <c r="I67" i="92"/>
  <c r="H67" i="92"/>
  <c r="G67" i="92"/>
  <c r="F67" i="92"/>
  <c r="E67" i="92"/>
  <c r="D67" i="92"/>
  <c r="C67" i="92"/>
  <c r="B67" i="92"/>
  <c r="AJ66" i="92"/>
  <c r="BB66" i="92" s="1"/>
  <c r="BC66" i="92" s="1"/>
  <c r="AI66" i="92"/>
  <c r="AG66" i="92"/>
  <c r="AF66" i="92"/>
  <c r="AE66" i="92"/>
  <c r="AW66" i="92" s="1"/>
  <c r="AD66" i="92"/>
  <c r="AV66" i="92" s="1"/>
  <c r="AC66" i="92"/>
  <c r="AB66" i="92"/>
  <c r="AA66" i="92"/>
  <c r="AS66" i="92" s="1"/>
  <c r="Z66" i="92"/>
  <c r="AR66" i="92" s="1"/>
  <c r="Y66" i="92"/>
  <c r="X66" i="92"/>
  <c r="W66" i="92"/>
  <c r="AO66" i="92" s="1"/>
  <c r="V66" i="92"/>
  <c r="AN66" i="92" s="1"/>
  <c r="U66" i="92"/>
  <c r="Q66" i="92"/>
  <c r="R66" i="92" s="1"/>
  <c r="P66" i="92"/>
  <c r="N66" i="92"/>
  <c r="M66" i="92"/>
  <c r="L66" i="92"/>
  <c r="K66" i="92"/>
  <c r="J66" i="92"/>
  <c r="I66" i="92"/>
  <c r="H66" i="92"/>
  <c r="G66" i="92"/>
  <c r="F66" i="92"/>
  <c r="E66" i="92"/>
  <c r="D66" i="92"/>
  <c r="C66" i="92"/>
  <c r="B66" i="92"/>
  <c r="AJ65" i="92"/>
  <c r="AK65" i="92" s="1"/>
  <c r="AI65" i="92"/>
  <c r="AG65" i="92"/>
  <c r="AF65" i="92"/>
  <c r="AE65" i="92"/>
  <c r="AD65" i="92"/>
  <c r="AC65" i="92"/>
  <c r="AB65" i="92"/>
  <c r="AA65" i="92"/>
  <c r="Z65" i="92"/>
  <c r="Y65" i="92"/>
  <c r="X65" i="92"/>
  <c r="W65" i="92"/>
  <c r="V65" i="92"/>
  <c r="U65" i="92"/>
  <c r="Q65" i="92"/>
  <c r="R65" i="92" s="1"/>
  <c r="P65" i="92"/>
  <c r="N65" i="92"/>
  <c r="M65" i="92"/>
  <c r="L65" i="92"/>
  <c r="K65" i="92"/>
  <c r="J65" i="92"/>
  <c r="I65" i="92"/>
  <c r="H65" i="92"/>
  <c r="G65" i="92"/>
  <c r="F65" i="92"/>
  <c r="E65" i="92"/>
  <c r="D65" i="92"/>
  <c r="C65" i="92"/>
  <c r="B65" i="92"/>
  <c r="AI64" i="92"/>
  <c r="AG64" i="92"/>
  <c r="AF64" i="92"/>
  <c r="AE64" i="92"/>
  <c r="AD64" i="92"/>
  <c r="AC64" i="92"/>
  <c r="AB64" i="92"/>
  <c r="AA64" i="92"/>
  <c r="Z64" i="92"/>
  <c r="Y64" i="92"/>
  <c r="X64" i="92"/>
  <c r="W64" i="92"/>
  <c r="V64" i="92"/>
  <c r="U64" i="92"/>
  <c r="Q64" i="92"/>
  <c r="P64" i="92"/>
  <c r="N64" i="92"/>
  <c r="M64" i="92"/>
  <c r="L64" i="92"/>
  <c r="K64" i="92"/>
  <c r="J64" i="92"/>
  <c r="I64" i="92"/>
  <c r="H64" i="92"/>
  <c r="G64" i="92"/>
  <c r="F64" i="92"/>
  <c r="E64" i="92"/>
  <c r="D64" i="92"/>
  <c r="C64" i="92"/>
  <c r="B64" i="92"/>
  <c r="BB63" i="92"/>
  <c r="AQ63" i="92"/>
  <c r="AK63" i="92"/>
  <c r="AX63" i="92"/>
  <c r="AW63" i="92"/>
  <c r="AV63" i="92"/>
  <c r="AU63" i="92"/>
  <c r="AT63" i="92"/>
  <c r="AS63" i="92"/>
  <c r="AR63" i="92"/>
  <c r="AP63" i="92"/>
  <c r="AO63" i="92"/>
  <c r="AN63" i="92"/>
  <c r="AM63" i="92"/>
  <c r="R63" i="92"/>
  <c r="BB62" i="92"/>
  <c r="BC62" i="92" s="1"/>
  <c r="AX62" i="92"/>
  <c r="AW62" i="92"/>
  <c r="AV62" i="92"/>
  <c r="AU62" i="92"/>
  <c r="AT62" i="92"/>
  <c r="AS62" i="92"/>
  <c r="AR62" i="92"/>
  <c r="AQ62" i="92"/>
  <c r="AP62" i="92"/>
  <c r="AO62" i="92"/>
  <c r="AN62" i="92"/>
  <c r="AM62" i="92"/>
  <c r="AK62" i="92"/>
  <c r="R62" i="92"/>
  <c r="BB61" i="92"/>
  <c r="BC61" i="92" s="1"/>
  <c r="AX61" i="92"/>
  <c r="AW61" i="92"/>
  <c r="AV61" i="92"/>
  <c r="AU61" i="92"/>
  <c r="AT61" i="92"/>
  <c r="AS61" i="92"/>
  <c r="AR61" i="92"/>
  <c r="AQ61" i="92"/>
  <c r="AP61" i="92"/>
  <c r="AO61" i="92"/>
  <c r="AN61" i="92"/>
  <c r="AM61" i="92"/>
  <c r="AK61" i="92"/>
  <c r="R61" i="92"/>
  <c r="BB60" i="92"/>
  <c r="BC60" i="92" s="1"/>
  <c r="AX60" i="92"/>
  <c r="AW60" i="92"/>
  <c r="AV60" i="92"/>
  <c r="AU60" i="92"/>
  <c r="AT60" i="92"/>
  <c r="AS60" i="92"/>
  <c r="AR60" i="92"/>
  <c r="AQ60" i="92"/>
  <c r="AP60" i="92"/>
  <c r="AO60" i="92"/>
  <c r="AN60" i="92"/>
  <c r="AM60" i="92"/>
  <c r="AK60" i="92"/>
  <c r="R60" i="92"/>
  <c r="BB59" i="92"/>
  <c r="BC59" i="92" s="1"/>
  <c r="AX59" i="92"/>
  <c r="AW59" i="92"/>
  <c r="AV59" i="92"/>
  <c r="AU59" i="92"/>
  <c r="AT59" i="92"/>
  <c r="AS59" i="92"/>
  <c r="AR59" i="92"/>
  <c r="AQ59" i="92"/>
  <c r="AP59" i="92"/>
  <c r="AO59" i="92"/>
  <c r="AN59" i="92"/>
  <c r="AM59" i="92"/>
  <c r="AK59" i="92"/>
  <c r="R59" i="92"/>
  <c r="BB58" i="92"/>
  <c r="BC58" i="92" s="1"/>
  <c r="AX58" i="92"/>
  <c r="AW58" i="92"/>
  <c r="AV58" i="92"/>
  <c r="AU58" i="92"/>
  <c r="AT58" i="92"/>
  <c r="AS58" i="92"/>
  <c r="AR58" i="92"/>
  <c r="AQ58" i="92"/>
  <c r="AP58" i="92"/>
  <c r="AO58" i="92"/>
  <c r="AN58" i="92"/>
  <c r="AM58" i="92"/>
  <c r="AK58" i="92"/>
  <c r="R58" i="92"/>
  <c r="BB57" i="92"/>
  <c r="BC57" i="92" s="1"/>
  <c r="AX57" i="92"/>
  <c r="AW57" i="92"/>
  <c r="AV57" i="92"/>
  <c r="AU57" i="92"/>
  <c r="AT57" i="92"/>
  <c r="AS57" i="92"/>
  <c r="AR57" i="92"/>
  <c r="AQ57" i="92"/>
  <c r="AP57" i="92"/>
  <c r="AO57" i="92"/>
  <c r="AN57" i="92"/>
  <c r="AM57" i="92"/>
  <c r="AK57" i="92"/>
  <c r="R57" i="92"/>
  <c r="BB56" i="92"/>
  <c r="BC56" i="92" s="1"/>
  <c r="AX56" i="92"/>
  <c r="AW56" i="92"/>
  <c r="AV56" i="92"/>
  <c r="AU56" i="92"/>
  <c r="AT56" i="92"/>
  <c r="AS56" i="92"/>
  <c r="AR56" i="92"/>
  <c r="AQ56" i="92"/>
  <c r="AP56" i="92"/>
  <c r="AO56" i="92"/>
  <c r="AN56" i="92"/>
  <c r="AM56" i="92"/>
  <c r="AK56" i="92"/>
  <c r="R56" i="92"/>
  <c r="BB55" i="92"/>
  <c r="BC55" i="92" s="1"/>
  <c r="AX55" i="92"/>
  <c r="AW55" i="92"/>
  <c r="AV55" i="92"/>
  <c r="AU55" i="92"/>
  <c r="AT55" i="92"/>
  <c r="AS55" i="92"/>
  <c r="AR55" i="92"/>
  <c r="AQ55" i="92"/>
  <c r="AP55" i="92"/>
  <c r="AO55" i="92"/>
  <c r="AN55" i="92"/>
  <c r="AM55" i="92"/>
  <c r="AK55" i="92"/>
  <c r="R55" i="92"/>
  <c r="BB54" i="92"/>
  <c r="BC54" i="92" s="1"/>
  <c r="AX54" i="92"/>
  <c r="AW54" i="92"/>
  <c r="AV54" i="92"/>
  <c r="AU54" i="92"/>
  <c r="AT54" i="92"/>
  <c r="AS54" i="92"/>
  <c r="AR54" i="92"/>
  <c r="AQ54" i="92"/>
  <c r="AP54" i="92"/>
  <c r="AO54" i="92"/>
  <c r="AN54" i="92"/>
  <c r="AM54" i="92"/>
  <c r="AK54" i="92"/>
  <c r="R54" i="92"/>
  <c r="BB53" i="92"/>
  <c r="BC53" i="92" s="1"/>
  <c r="AX53" i="92"/>
  <c r="AW53" i="92"/>
  <c r="AV53" i="92"/>
  <c r="AU53" i="92"/>
  <c r="AT53" i="92"/>
  <c r="AS53" i="92"/>
  <c r="AR53" i="92"/>
  <c r="AQ53" i="92"/>
  <c r="AP53" i="92"/>
  <c r="AO53" i="92"/>
  <c r="AN53" i="92"/>
  <c r="AM53" i="92"/>
  <c r="AK53" i="92"/>
  <c r="R53" i="92"/>
  <c r="BB52" i="92"/>
  <c r="BC52" i="92" s="1"/>
  <c r="AX52" i="92"/>
  <c r="AW52" i="92"/>
  <c r="AV52" i="92"/>
  <c r="AU52" i="92"/>
  <c r="AT52" i="92"/>
  <c r="AS52" i="92"/>
  <c r="AR52" i="92"/>
  <c r="AQ52" i="92"/>
  <c r="AP52" i="92"/>
  <c r="AO52" i="92"/>
  <c r="AN52" i="92"/>
  <c r="AM52" i="92"/>
  <c r="AK52" i="92"/>
  <c r="R52" i="92"/>
  <c r="BB51" i="92"/>
  <c r="BC51" i="92" s="1"/>
  <c r="AX51" i="92"/>
  <c r="AW51" i="92"/>
  <c r="AV51" i="92"/>
  <c r="AU51" i="92"/>
  <c r="AT51" i="92"/>
  <c r="AS51" i="92"/>
  <c r="AR51" i="92"/>
  <c r="AQ51" i="92"/>
  <c r="AP51" i="92"/>
  <c r="AO51" i="92"/>
  <c r="AN51" i="92"/>
  <c r="AM51" i="92"/>
  <c r="AK51" i="92"/>
  <c r="R51" i="92"/>
  <c r="AJ45" i="92"/>
  <c r="BB45" i="92" s="1"/>
  <c r="BC45" i="92" s="1"/>
  <c r="AI45" i="92"/>
  <c r="AG45" i="92"/>
  <c r="AF45" i="92"/>
  <c r="AE45" i="92"/>
  <c r="AD45" i="92"/>
  <c r="AC45" i="92"/>
  <c r="AB45" i="92"/>
  <c r="AA45" i="92"/>
  <c r="Z45" i="92"/>
  <c r="Y45" i="92"/>
  <c r="X45" i="92"/>
  <c r="W45" i="92"/>
  <c r="V45" i="92"/>
  <c r="U45" i="92"/>
  <c r="Q45" i="92"/>
  <c r="R45" i="92" s="1"/>
  <c r="P45" i="92"/>
  <c r="N45" i="92"/>
  <c r="M45" i="92"/>
  <c r="L45" i="92"/>
  <c r="K45" i="92"/>
  <c r="J45" i="92"/>
  <c r="I45" i="92"/>
  <c r="H45" i="92"/>
  <c r="G45" i="92"/>
  <c r="F45" i="92"/>
  <c r="E45" i="92"/>
  <c r="D45" i="92"/>
  <c r="C45" i="92"/>
  <c r="B45" i="92"/>
  <c r="AJ44" i="92"/>
  <c r="AK44" i="92" s="1"/>
  <c r="AI44" i="92"/>
  <c r="AG44" i="92"/>
  <c r="AF44" i="92"/>
  <c r="AX44" i="92" s="1"/>
  <c r="AE44" i="92"/>
  <c r="AD44" i="92"/>
  <c r="AC44" i="92"/>
  <c r="AB44" i="92"/>
  <c r="AT44" i="92" s="1"/>
  <c r="AA44" i="92"/>
  <c r="Z44" i="92"/>
  <c r="Y44" i="92"/>
  <c r="X44" i="92"/>
  <c r="AP44" i="92" s="1"/>
  <c r="W44" i="92"/>
  <c r="V44" i="92"/>
  <c r="Q44" i="92"/>
  <c r="R44" i="92" s="1"/>
  <c r="P44" i="92"/>
  <c r="N44" i="92"/>
  <c r="M44" i="92"/>
  <c r="L44" i="92"/>
  <c r="K44" i="92"/>
  <c r="J44" i="92"/>
  <c r="I44" i="92"/>
  <c r="H44" i="92"/>
  <c r="G44" i="92"/>
  <c r="F44" i="92"/>
  <c r="E44" i="92"/>
  <c r="D44" i="92"/>
  <c r="C44" i="92"/>
  <c r="B44" i="92"/>
  <c r="AM44" i="92" s="1"/>
  <c r="AJ43" i="92"/>
  <c r="AK43" i="92" s="1"/>
  <c r="AI43" i="92"/>
  <c r="AG43" i="92"/>
  <c r="AY43" i="92" s="1"/>
  <c r="AF43" i="92"/>
  <c r="AE43" i="92"/>
  <c r="AD43" i="92"/>
  <c r="AV43" i="92" s="1"/>
  <c r="AC43" i="92"/>
  <c r="AU43" i="92" s="1"/>
  <c r="AB43" i="92"/>
  <c r="AA43" i="92"/>
  <c r="Z43" i="92"/>
  <c r="AR43" i="92" s="1"/>
  <c r="Y43" i="92"/>
  <c r="AQ43" i="92" s="1"/>
  <c r="X43" i="92"/>
  <c r="W43" i="92"/>
  <c r="V43" i="92"/>
  <c r="AN43" i="92" s="1"/>
  <c r="AM43" i="92"/>
  <c r="Q43" i="92"/>
  <c r="R43" i="92" s="1"/>
  <c r="P43" i="92"/>
  <c r="N43" i="92"/>
  <c r="M43" i="92"/>
  <c r="L43" i="92"/>
  <c r="K43" i="92"/>
  <c r="J43" i="92"/>
  <c r="I43" i="92"/>
  <c r="H43" i="92"/>
  <c r="G43" i="92"/>
  <c r="F43" i="92"/>
  <c r="E43" i="92"/>
  <c r="D43" i="92"/>
  <c r="C43" i="92"/>
  <c r="B43" i="92"/>
  <c r="AJ42" i="92"/>
  <c r="AI42" i="92"/>
  <c r="AG42" i="92"/>
  <c r="AF42" i="92"/>
  <c r="AE42" i="92"/>
  <c r="AW42" i="92" s="1"/>
  <c r="AD42" i="92"/>
  <c r="AC42" i="92"/>
  <c r="AB42" i="92"/>
  <c r="AA42" i="92"/>
  <c r="AS42" i="92" s="1"/>
  <c r="Z42" i="92"/>
  <c r="Y42" i="92"/>
  <c r="X42" i="92"/>
  <c r="W42" i="92"/>
  <c r="AO42" i="92" s="1"/>
  <c r="V42" i="92"/>
  <c r="Q42" i="92"/>
  <c r="P42" i="92"/>
  <c r="N42" i="92"/>
  <c r="M42" i="92"/>
  <c r="L42" i="92"/>
  <c r="K42" i="92"/>
  <c r="J42" i="92"/>
  <c r="I42" i="92"/>
  <c r="H42" i="92"/>
  <c r="G42" i="92"/>
  <c r="F42" i="92"/>
  <c r="E42" i="92"/>
  <c r="D42" i="92"/>
  <c r="C42" i="92"/>
  <c r="B42" i="92"/>
  <c r="AM42" i="92" s="1"/>
  <c r="AK41" i="92"/>
  <c r="BA41" i="92"/>
  <c r="AY41" i="92"/>
  <c r="AX41" i="92"/>
  <c r="AW41" i="92"/>
  <c r="AV41" i="92"/>
  <c r="AU41" i="92"/>
  <c r="AT41" i="92"/>
  <c r="AS41" i="92"/>
  <c r="AR41" i="92"/>
  <c r="AQ41" i="92"/>
  <c r="AP41" i="92"/>
  <c r="AO41" i="92"/>
  <c r="AN41" i="92"/>
  <c r="AM41" i="92"/>
  <c r="R41" i="92"/>
  <c r="BB40" i="92"/>
  <c r="BC40" i="92" s="1"/>
  <c r="BA40" i="92"/>
  <c r="AY40" i="92"/>
  <c r="AX40" i="92"/>
  <c r="AW40" i="92"/>
  <c r="AV40" i="92"/>
  <c r="AU40" i="92"/>
  <c r="AT40" i="92"/>
  <c r="AS40" i="92"/>
  <c r="AR40" i="92"/>
  <c r="AQ40" i="92"/>
  <c r="AP40" i="92"/>
  <c r="AO40" i="92"/>
  <c r="AN40" i="92"/>
  <c r="AM40" i="92"/>
  <c r="AK40" i="92"/>
  <c r="R40" i="92"/>
  <c r="BB39" i="92"/>
  <c r="BC39" i="92" s="1"/>
  <c r="BA39" i="92"/>
  <c r="AY39" i="92"/>
  <c r="AX39" i="92"/>
  <c r="AW39" i="92"/>
  <c r="AV39" i="92"/>
  <c r="AU39" i="92"/>
  <c r="AT39" i="92"/>
  <c r="AS39" i="92"/>
  <c r="AR39" i="92"/>
  <c r="AQ39" i="92"/>
  <c r="AP39" i="92"/>
  <c r="AO39" i="92"/>
  <c r="AN39" i="92"/>
  <c r="AM39" i="92"/>
  <c r="AK39" i="92"/>
  <c r="R39" i="92"/>
  <c r="BB38" i="92"/>
  <c r="BC38" i="92" s="1"/>
  <c r="BA38" i="92"/>
  <c r="AY38" i="92"/>
  <c r="AX38" i="92"/>
  <c r="AW38" i="92"/>
  <c r="AV38" i="92"/>
  <c r="AU38" i="92"/>
  <c r="AT38" i="92"/>
  <c r="AS38" i="92"/>
  <c r="AR38" i="92"/>
  <c r="AQ38" i="92"/>
  <c r="AP38" i="92"/>
  <c r="AO38" i="92"/>
  <c r="AN38" i="92"/>
  <c r="AM38" i="92"/>
  <c r="AK38" i="92"/>
  <c r="R38" i="92"/>
  <c r="BB37" i="92"/>
  <c r="BC37" i="92" s="1"/>
  <c r="BA37" i="92"/>
  <c r="AY37" i="92"/>
  <c r="AX37" i="92"/>
  <c r="AW37" i="92"/>
  <c r="AV37" i="92"/>
  <c r="AU37" i="92"/>
  <c r="AT37" i="92"/>
  <c r="AS37" i="92"/>
  <c r="AR37" i="92"/>
  <c r="AQ37" i="92"/>
  <c r="AP37" i="92"/>
  <c r="AO37" i="92"/>
  <c r="AN37" i="92"/>
  <c r="AM37" i="92"/>
  <c r="AK37" i="92"/>
  <c r="R37" i="92"/>
  <c r="BB36" i="92"/>
  <c r="BC36" i="92" s="1"/>
  <c r="BA36" i="92"/>
  <c r="AY36" i="92"/>
  <c r="AX36" i="92"/>
  <c r="AW36" i="92"/>
  <c r="AV36" i="92"/>
  <c r="AU36" i="92"/>
  <c r="AT36" i="92"/>
  <c r="AS36" i="92"/>
  <c r="AR36" i="92"/>
  <c r="AQ36" i="92"/>
  <c r="AP36" i="92"/>
  <c r="AO36" i="92"/>
  <c r="AN36" i="92"/>
  <c r="AM36" i="92"/>
  <c r="AK36" i="92"/>
  <c r="R36" i="92"/>
  <c r="BB35" i="92"/>
  <c r="BC35" i="92" s="1"/>
  <c r="BA35" i="92"/>
  <c r="AY35" i="92"/>
  <c r="AX35" i="92"/>
  <c r="AW35" i="92"/>
  <c r="AV35" i="92"/>
  <c r="AU35" i="92"/>
  <c r="AT35" i="92"/>
  <c r="AS35" i="92"/>
  <c r="AR35" i="92"/>
  <c r="AQ35" i="92"/>
  <c r="AP35" i="92"/>
  <c r="AO35" i="92"/>
  <c r="AN35" i="92"/>
  <c r="AM35" i="92"/>
  <c r="AK35" i="92"/>
  <c r="R35" i="92"/>
  <c r="BB34" i="92"/>
  <c r="BC34" i="92" s="1"/>
  <c r="BA34" i="92"/>
  <c r="AY34" i="92"/>
  <c r="AX34" i="92"/>
  <c r="AW34" i="92"/>
  <c r="AV34" i="92"/>
  <c r="AU34" i="92"/>
  <c r="AT34" i="92"/>
  <c r="AS34" i="92"/>
  <c r="AR34" i="92"/>
  <c r="AQ34" i="92"/>
  <c r="AP34" i="92"/>
  <c r="AO34" i="92"/>
  <c r="AN34" i="92"/>
  <c r="AM34" i="92"/>
  <c r="AK34" i="92"/>
  <c r="R34" i="92"/>
  <c r="BB33" i="92"/>
  <c r="BA33" i="92"/>
  <c r="AY33" i="92"/>
  <c r="AX33" i="92"/>
  <c r="AW33" i="92"/>
  <c r="AV33" i="92"/>
  <c r="AU33" i="92"/>
  <c r="AT33" i="92"/>
  <c r="AS33" i="92"/>
  <c r="AR33" i="92"/>
  <c r="AQ33" i="92"/>
  <c r="AP33" i="92"/>
  <c r="AO33" i="92"/>
  <c r="AN33" i="92"/>
  <c r="AM33" i="92"/>
  <c r="AK33" i="92"/>
  <c r="R33" i="92"/>
  <c r="BB32" i="92"/>
  <c r="BA32" i="92"/>
  <c r="AY32" i="92"/>
  <c r="AX32" i="92"/>
  <c r="AW32" i="92"/>
  <c r="AV32" i="92"/>
  <c r="AU32" i="92"/>
  <c r="AT32" i="92"/>
  <c r="AS32" i="92"/>
  <c r="AR32" i="92"/>
  <c r="AQ32" i="92"/>
  <c r="AP32" i="92"/>
  <c r="AO32" i="92"/>
  <c r="AN32" i="92"/>
  <c r="AM32" i="92"/>
  <c r="AK32" i="92"/>
  <c r="R32" i="92"/>
  <c r="BB31" i="92"/>
  <c r="BA31" i="92"/>
  <c r="AY31" i="92"/>
  <c r="AX31" i="92"/>
  <c r="AW31" i="92"/>
  <c r="AV31" i="92"/>
  <c r="AU31" i="92"/>
  <c r="AT31" i="92"/>
  <c r="AS31" i="92"/>
  <c r="AR31" i="92"/>
  <c r="AQ31" i="92"/>
  <c r="AP31" i="92"/>
  <c r="AO31" i="92"/>
  <c r="AN31" i="92"/>
  <c r="AM31" i="92"/>
  <c r="AK31" i="92"/>
  <c r="R31" i="92"/>
  <c r="BB30" i="92"/>
  <c r="BA30" i="92"/>
  <c r="AY30" i="92"/>
  <c r="AX30" i="92"/>
  <c r="AW30" i="92"/>
  <c r="AV30" i="92"/>
  <c r="AU30" i="92"/>
  <c r="AT30" i="92"/>
  <c r="AS30" i="92"/>
  <c r="AR30" i="92"/>
  <c r="AQ30" i="92"/>
  <c r="AP30" i="92"/>
  <c r="AO30" i="92"/>
  <c r="AN30" i="92"/>
  <c r="AM30" i="92"/>
  <c r="AK30" i="92"/>
  <c r="R30" i="92"/>
  <c r="BB29" i="92"/>
  <c r="BA29" i="92"/>
  <c r="AY29" i="92"/>
  <c r="AX29" i="92"/>
  <c r="AW29" i="92"/>
  <c r="AV29" i="92"/>
  <c r="AU29" i="92"/>
  <c r="AT29" i="92"/>
  <c r="AS29" i="92"/>
  <c r="AR29" i="92"/>
  <c r="AQ29" i="92"/>
  <c r="AP29" i="92"/>
  <c r="AO29" i="92"/>
  <c r="AN29" i="92"/>
  <c r="AM29" i="92"/>
  <c r="AK29" i="92"/>
  <c r="R29" i="92"/>
  <c r="R26" i="92"/>
  <c r="R48" i="92" s="1"/>
  <c r="AK48" i="92" s="1"/>
  <c r="BC48" i="92" s="1"/>
  <c r="T24" i="92"/>
  <c r="AJ23" i="92"/>
  <c r="AK23" i="92" s="1"/>
  <c r="AI23" i="92"/>
  <c r="AG23" i="92"/>
  <c r="AF23" i="92"/>
  <c r="AE23" i="92"/>
  <c r="AD23" i="92"/>
  <c r="AC23" i="92"/>
  <c r="AB23" i="92"/>
  <c r="AA23" i="92"/>
  <c r="Z23" i="92"/>
  <c r="Y23" i="92"/>
  <c r="X23" i="92"/>
  <c r="W23" i="92"/>
  <c r="V23" i="92"/>
  <c r="U23" i="92"/>
  <c r="Q23" i="92"/>
  <c r="R23" i="92" s="1"/>
  <c r="P23" i="92"/>
  <c r="N23" i="92"/>
  <c r="M23" i="92"/>
  <c r="L23" i="92"/>
  <c r="K23" i="92"/>
  <c r="J23" i="92"/>
  <c r="I23" i="92"/>
  <c r="H23" i="92"/>
  <c r="G23" i="92"/>
  <c r="F23" i="92"/>
  <c r="E23" i="92"/>
  <c r="D23" i="92"/>
  <c r="C23" i="92"/>
  <c r="B23" i="92"/>
  <c r="AJ22" i="92"/>
  <c r="AK22" i="92" s="1"/>
  <c r="AI22" i="92"/>
  <c r="AG22" i="92"/>
  <c r="AF22" i="92"/>
  <c r="AE22" i="92"/>
  <c r="AD22" i="92"/>
  <c r="AV22" i="92" s="1"/>
  <c r="AC22" i="92"/>
  <c r="AB22" i="92"/>
  <c r="AA22" i="92"/>
  <c r="Z22" i="92"/>
  <c r="AR22" i="92" s="1"/>
  <c r="Y22" i="92"/>
  <c r="X22" i="92"/>
  <c r="W22" i="92"/>
  <c r="V22" i="92"/>
  <c r="AN22" i="92" s="1"/>
  <c r="U22" i="92"/>
  <c r="Q22" i="92"/>
  <c r="R22" i="92" s="1"/>
  <c r="P22" i="92"/>
  <c r="N22" i="92"/>
  <c r="M22" i="92"/>
  <c r="L22" i="92"/>
  <c r="K22" i="92"/>
  <c r="J22" i="92"/>
  <c r="I22" i="92"/>
  <c r="H22" i="92"/>
  <c r="G22" i="92"/>
  <c r="F22" i="92"/>
  <c r="E22" i="92"/>
  <c r="D22" i="92"/>
  <c r="C22" i="92"/>
  <c r="B22" i="92"/>
  <c r="AJ21" i="92"/>
  <c r="AK21" i="92" s="1"/>
  <c r="AI21" i="92"/>
  <c r="AG21" i="92"/>
  <c r="AF21" i="92"/>
  <c r="AX21" i="92" s="1"/>
  <c r="AE21" i="92"/>
  <c r="AD21" i="92"/>
  <c r="AC21" i="92"/>
  <c r="AB21" i="92"/>
  <c r="AT21" i="92" s="1"/>
  <c r="AA21" i="92"/>
  <c r="Z21" i="92"/>
  <c r="Y21" i="92"/>
  <c r="X21" i="92"/>
  <c r="AP21" i="92" s="1"/>
  <c r="W21" i="92"/>
  <c r="V21" i="92"/>
  <c r="U21" i="92"/>
  <c r="Q21" i="92"/>
  <c r="R21" i="92" s="1"/>
  <c r="P21" i="92"/>
  <c r="N21" i="92"/>
  <c r="M21" i="92"/>
  <c r="L21" i="92"/>
  <c r="K21" i="92"/>
  <c r="J21" i="92"/>
  <c r="I21" i="92"/>
  <c r="H21" i="92"/>
  <c r="G21" i="92"/>
  <c r="F21" i="92"/>
  <c r="E21" i="92"/>
  <c r="D21" i="92"/>
  <c r="C21" i="92"/>
  <c r="B21" i="92"/>
  <c r="AJ20" i="92"/>
  <c r="AI20" i="92"/>
  <c r="AG20" i="92"/>
  <c r="AF20" i="92"/>
  <c r="AE20" i="92"/>
  <c r="AD20" i="92"/>
  <c r="AC20" i="92"/>
  <c r="AB20" i="92"/>
  <c r="AA20" i="92"/>
  <c r="Z20" i="92"/>
  <c r="Y20" i="92"/>
  <c r="X20" i="92"/>
  <c r="W20" i="92"/>
  <c r="V20" i="92"/>
  <c r="U20" i="92"/>
  <c r="Q20" i="92"/>
  <c r="P20" i="92"/>
  <c r="N20" i="92"/>
  <c r="M20" i="92"/>
  <c r="L20" i="92"/>
  <c r="K20" i="92"/>
  <c r="J20" i="92"/>
  <c r="I20" i="92"/>
  <c r="H20" i="92"/>
  <c r="G20" i="92"/>
  <c r="F20" i="92"/>
  <c r="E20" i="92"/>
  <c r="D20" i="92"/>
  <c r="C20" i="92"/>
  <c r="B20" i="92"/>
  <c r="AV19" i="92"/>
  <c r="AM19" i="92"/>
  <c r="AY19" i="92"/>
  <c r="AX19" i="92"/>
  <c r="AW19" i="92"/>
  <c r="AU19" i="92"/>
  <c r="AT19" i="92"/>
  <c r="AS19" i="92"/>
  <c r="AR19" i="92"/>
  <c r="AQ19" i="92"/>
  <c r="AP19" i="92"/>
  <c r="AO19" i="92"/>
  <c r="AN19" i="92"/>
  <c r="A63" i="92"/>
  <c r="BB18" i="92"/>
  <c r="BC18" i="92" s="1"/>
  <c r="AY18" i="92"/>
  <c r="AY23" i="92" s="1"/>
  <c r="AX18" i="92"/>
  <c r="AW18" i="92"/>
  <c r="AV18" i="92"/>
  <c r="AU18" i="92"/>
  <c r="AU23" i="92" s="1"/>
  <c r="AT18" i="92"/>
  <c r="AS18" i="92"/>
  <c r="AR18" i="92"/>
  <c r="AQ18" i="92"/>
  <c r="AQ23" i="92" s="1"/>
  <c r="AP18" i="92"/>
  <c r="AO18" i="92"/>
  <c r="AN18" i="92"/>
  <c r="AM18" i="92"/>
  <c r="AK18" i="92"/>
  <c r="R18" i="92"/>
  <c r="BB17" i="92"/>
  <c r="BC17" i="92" s="1"/>
  <c r="AY17" i="92"/>
  <c r="AX17" i="92"/>
  <c r="AW17" i="92"/>
  <c r="AV17" i="92"/>
  <c r="AU17" i="92"/>
  <c r="AT17" i="92"/>
  <c r="AS17" i="92"/>
  <c r="AR17" i="92"/>
  <c r="AQ17" i="92"/>
  <c r="AP17" i="92"/>
  <c r="AO17" i="92"/>
  <c r="AN17" i="92"/>
  <c r="AM17" i="92"/>
  <c r="AK17" i="92"/>
  <c r="R17" i="92"/>
  <c r="BB16" i="92"/>
  <c r="BC16" i="92" s="1"/>
  <c r="AY16" i="92"/>
  <c r="AX16" i="92"/>
  <c r="AW16" i="92"/>
  <c r="AV16" i="92"/>
  <c r="AU16" i="92"/>
  <c r="AT16" i="92"/>
  <c r="AS16" i="92"/>
  <c r="AR16" i="92"/>
  <c r="AQ16" i="92"/>
  <c r="AP16" i="92"/>
  <c r="AO16" i="92"/>
  <c r="AN16" i="92"/>
  <c r="AM16" i="92"/>
  <c r="AK16" i="92"/>
  <c r="R16" i="92"/>
  <c r="BB15" i="92"/>
  <c r="BC15" i="92" s="1"/>
  <c r="AY15" i="92"/>
  <c r="AX15" i="92"/>
  <c r="AW15" i="92"/>
  <c r="AV15" i="92"/>
  <c r="AU15" i="92"/>
  <c r="AT15" i="92"/>
  <c r="AS15" i="92"/>
  <c r="AR15" i="92"/>
  <c r="AQ15" i="92"/>
  <c r="AP15" i="92"/>
  <c r="AO15" i="92"/>
  <c r="AN15" i="92"/>
  <c r="AM15" i="92"/>
  <c r="AK15" i="92"/>
  <c r="R15" i="92"/>
  <c r="BB14" i="92"/>
  <c r="BC14" i="92" s="1"/>
  <c r="AY14" i="92"/>
  <c r="AX14" i="92"/>
  <c r="AW14" i="92"/>
  <c r="AV14" i="92"/>
  <c r="AU14" i="92"/>
  <c r="AT14" i="92"/>
  <c r="AS14" i="92"/>
  <c r="AR14" i="92"/>
  <c r="AQ14" i="92"/>
  <c r="AP14" i="92"/>
  <c r="AO14" i="92"/>
  <c r="AN14" i="92"/>
  <c r="AM14" i="92"/>
  <c r="AK14" i="92"/>
  <c r="R14" i="92"/>
  <c r="BB13" i="92"/>
  <c r="BC13" i="92" s="1"/>
  <c r="AY13" i="92"/>
  <c r="AX13" i="92"/>
  <c r="AW13" i="92"/>
  <c r="AV13" i="92"/>
  <c r="AU13" i="92"/>
  <c r="AT13" i="92"/>
  <c r="AS13" i="92"/>
  <c r="AR13" i="92"/>
  <c r="AQ13" i="92"/>
  <c r="AP13" i="92"/>
  <c r="AO13" i="92"/>
  <c r="AN13" i="92"/>
  <c r="AM13" i="92"/>
  <c r="AK13" i="92"/>
  <c r="R13" i="92"/>
  <c r="BB12" i="92"/>
  <c r="BC12" i="92" s="1"/>
  <c r="AY12" i="92"/>
  <c r="AX12" i="92"/>
  <c r="AW12" i="92"/>
  <c r="AV12" i="92"/>
  <c r="AU12" i="92"/>
  <c r="AT12" i="92"/>
  <c r="AS12" i="92"/>
  <c r="AR12" i="92"/>
  <c r="AQ12" i="92"/>
  <c r="AP12" i="92"/>
  <c r="AO12" i="92"/>
  <c r="AN12" i="92"/>
  <c r="AM12" i="92"/>
  <c r="AK12" i="92"/>
  <c r="R12" i="92"/>
  <c r="BB11" i="92"/>
  <c r="BC11" i="92" s="1"/>
  <c r="AY11" i="92"/>
  <c r="AX11" i="92"/>
  <c r="AW11" i="92"/>
  <c r="AV11" i="92"/>
  <c r="AU11" i="92"/>
  <c r="AT11" i="92"/>
  <c r="AS11" i="92"/>
  <c r="AR11" i="92"/>
  <c r="AQ11" i="92"/>
  <c r="AP11" i="92"/>
  <c r="AO11" i="92"/>
  <c r="AN11" i="92"/>
  <c r="AM11" i="92"/>
  <c r="AK11" i="92"/>
  <c r="R11" i="92"/>
  <c r="BB10" i="92"/>
  <c r="BC10" i="92" s="1"/>
  <c r="AY10" i="92"/>
  <c r="AX10" i="92"/>
  <c r="AW10" i="92"/>
  <c r="AV10" i="92"/>
  <c r="AU10" i="92"/>
  <c r="AT10" i="92"/>
  <c r="AS10" i="92"/>
  <c r="AR10" i="92"/>
  <c r="AQ10" i="92"/>
  <c r="AP10" i="92"/>
  <c r="AO10" i="92"/>
  <c r="AN10" i="92"/>
  <c r="AM10" i="92"/>
  <c r="AK10" i="92"/>
  <c r="R10" i="92"/>
  <c r="BB9" i="92"/>
  <c r="BC9" i="92" s="1"/>
  <c r="AY9" i="92"/>
  <c r="AX9" i="92"/>
  <c r="AW9" i="92"/>
  <c r="AV9" i="92"/>
  <c r="AU9" i="92"/>
  <c r="AT9" i="92"/>
  <c r="AS9" i="92"/>
  <c r="AR9" i="92"/>
  <c r="AQ9" i="92"/>
  <c r="AP9" i="92"/>
  <c r="AO9" i="92"/>
  <c r="AN9" i="92"/>
  <c r="AM9" i="92"/>
  <c r="AK9" i="92"/>
  <c r="R9" i="92"/>
  <c r="BB8" i="92"/>
  <c r="AY8" i="92"/>
  <c r="AX8" i="92"/>
  <c r="AW8" i="92"/>
  <c r="AV8" i="92"/>
  <c r="AU8" i="92"/>
  <c r="AT8" i="92"/>
  <c r="AS8" i="92"/>
  <c r="AR8" i="92"/>
  <c r="AQ8" i="92"/>
  <c r="AP8" i="92"/>
  <c r="AO8" i="92"/>
  <c r="AN8" i="92"/>
  <c r="AM8" i="92"/>
  <c r="AK8" i="92"/>
  <c r="R8" i="92"/>
  <c r="BB7" i="92"/>
  <c r="AY7" i="92"/>
  <c r="AX7" i="92"/>
  <c r="AW7" i="92"/>
  <c r="AV7" i="92"/>
  <c r="AU7" i="92"/>
  <c r="AT7" i="92"/>
  <c r="AS7" i="92"/>
  <c r="AR7" i="92"/>
  <c r="AQ7" i="92"/>
  <c r="AP7" i="92"/>
  <c r="AO7" i="92"/>
  <c r="AN7" i="92"/>
  <c r="AM7" i="92"/>
  <c r="AK7" i="92"/>
  <c r="R7" i="92"/>
  <c r="AJ67" i="91"/>
  <c r="BC67" i="91" s="1"/>
  <c r="AI67" i="91"/>
  <c r="AG67" i="91"/>
  <c r="AF67" i="91"/>
  <c r="AE67" i="91"/>
  <c r="AD67" i="91"/>
  <c r="AC67" i="91"/>
  <c r="AB67" i="91"/>
  <c r="AA67" i="91"/>
  <c r="Z67" i="91"/>
  <c r="Y67" i="91"/>
  <c r="X67" i="91"/>
  <c r="W67" i="91"/>
  <c r="V67" i="91"/>
  <c r="U67" i="91"/>
  <c r="N67" i="91"/>
  <c r="M67" i="91"/>
  <c r="L67" i="91"/>
  <c r="K67" i="91"/>
  <c r="J67" i="91"/>
  <c r="I67" i="91"/>
  <c r="H67" i="91"/>
  <c r="G67" i="91"/>
  <c r="F67" i="91"/>
  <c r="E67" i="91"/>
  <c r="D67" i="91"/>
  <c r="C67" i="91"/>
  <c r="B67" i="91"/>
  <c r="AJ66" i="91"/>
  <c r="BC66" i="91" s="1"/>
  <c r="AI66" i="91"/>
  <c r="AG66" i="91"/>
  <c r="AF66" i="91"/>
  <c r="AE66" i="91"/>
  <c r="AD66" i="91"/>
  <c r="AC66" i="91"/>
  <c r="AB66" i="91"/>
  <c r="AA66" i="91"/>
  <c r="Z66" i="91"/>
  <c r="Y66" i="91"/>
  <c r="X66" i="91"/>
  <c r="W66" i="91"/>
  <c r="V66" i="91"/>
  <c r="U66" i="91"/>
  <c r="N66" i="91"/>
  <c r="M66" i="91"/>
  <c r="L66" i="91"/>
  <c r="K66" i="91"/>
  <c r="J66" i="91"/>
  <c r="I66" i="91"/>
  <c r="H66" i="91"/>
  <c r="G66" i="91"/>
  <c r="F66" i="91"/>
  <c r="E66" i="91"/>
  <c r="D66" i="91"/>
  <c r="C66" i="91"/>
  <c r="B66" i="91"/>
  <c r="AJ65" i="91"/>
  <c r="AK65" i="91" s="1"/>
  <c r="AI65" i="91"/>
  <c r="AG65" i="91"/>
  <c r="AF65" i="91"/>
  <c r="AE65" i="91"/>
  <c r="AD65" i="91"/>
  <c r="AC65" i="91"/>
  <c r="AB65" i="91"/>
  <c r="AA65" i="91"/>
  <c r="Z65" i="91"/>
  <c r="Y65" i="91"/>
  <c r="X65" i="91"/>
  <c r="W65" i="91"/>
  <c r="V65" i="91"/>
  <c r="U65" i="91"/>
  <c r="N65" i="91"/>
  <c r="M65" i="91"/>
  <c r="L65" i="91"/>
  <c r="K65" i="91"/>
  <c r="J65" i="91"/>
  <c r="I65" i="91"/>
  <c r="H65" i="91"/>
  <c r="G65" i="91"/>
  <c r="F65" i="91"/>
  <c r="E65" i="91"/>
  <c r="D65" i="91"/>
  <c r="C65" i="91"/>
  <c r="B65" i="91"/>
  <c r="AJ64" i="91"/>
  <c r="AI64" i="91"/>
  <c r="AG64" i="91"/>
  <c r="AF64" i="91"/>
  <c r="AE64" i="91"/>
  <c r="AD64" i="91"/>
  <c r="AC64" i="91"/>
  <c r="AU64" i="91" s="1"/>
  <c r="AB64" i="91"/>
  <c r="AA64" i="91"/>
  <c r="Z64" i="91"/>
  <c r="Y64" i="91"/>
  <c r="AQ64" i="91" s="1"/>
  <c r="X64" i="91"/>
  <c r="W64" i="91"/>
  <c r="V64" i="91"/>
  <c r="U64" i="91"/>
  <c r="AM64" i="91" s="1"/>
  <c r="N64" i="91"/>
  <c r="M64" i="91"/>
  <c r="L64" i="91"/>
  <c r="K64" i="91"/>
  <c r="J64" i="91"/>
  <c r="I64" i="91"/>
  <c r="H64" i="91"/>
  <c r="G64" i="91"/>
  <c r="F64" i="91"/>
  <c r="E64" i="91"/>
  <c r="D64" i="91"/>
  <c r="C64" i="91"/>
  <c r="A63" i="91"/>
  <c r="BC62" i="91"/>
  <c r="AY62" i="91"/>
  <c r="AX62" i="91"/>
  <c r="AW62" i="91"/>
  <c r="AV62" i="91"/>
  <c r="AU62" i="91"/>
  <c r="AT62" i="91"/>
  <c r="AS62" i="91"/>
  <c r="AR62" i="91"/>
  <c r="AQ62" i="91"/>
  <c r="AP62" i="91"/>
  <c r="AO62" i="91"/>
  <c r="AN62" i="91"/>
  <c r="AM62" i="91"/>
  <c r="AK62" i="91"/>
  <c r="BC61" i="91"/>
  <c r="AY61" i="91"/>
  <c r="AX61" i="91"/>
  <c r="AW61" i="91"/>
  <c r="AV61" i="91"/>
  <c r="AU61" i="91"/>
  <c r="AT61" i="91"/>
  <c r="AS61" i="91"/>
  <c r="AR61" i="91"/>
  <c r="AQ61" i="91"/>
  <c r="AP61" i="91"/>
  <c r="AO61" i="91"/>
  <c r="AN61" i="91"/>
  <c r="AM61" i="91"/>
  <c r="AK61" i="91"/>
  <c r="BC60" i="91"/>
  <c r="AY60" i="91"/>
  <c r="AX60" i="91"/>
  <c r="AW60" i="91"/>
  <c r="AV60" i="91"/>
  <c r="AU60" i="91"/>
  <c r="AT60" i="91"/>
  <c r="AS60" i="91"/>
  <c r="AR60" i="91"/>
  <c r="AQ60" i="91"/>
  <c r="AP60" i="91"/>
  <c r="AO60" i="91"/>
  <c r="AN60" i="91"/>
  <c r="AM60" i="91"/>
  <c r="AK60" i="91"/>
  <c r="BC59" i="91"/>
  <c r="AY59" i="91"/>
  <c r="AX59" i="91"/>
  <c r="AW59" i="91"/>
  <c r="AV59" i="91"/>
  <c r="AU59" i="91"/>
  <c r="AT59" i="91"/>
  <c r="AS59" i="91"/>
  <c r="AR59" i="91"/>
  <c r="AQ59" i="91"/>
  <c r="AP59" i="91"/>
  <c r="AO59" i="91"/>
  <c r="AN59" i="91"/>
  <c r="AM59" i="91"/>
  <c r="AK59" i="91"/>
  <c r="BC58" i="91"/>
  <c r="AY58" i="91"/>
  <c r="AX58" i="91"/>
  <c r="AW58" i="91"/>
  <c r="AV58" i="91"/>
  <c r="AU58" i="91"/>
  <c r="AT58" i="91"/>
  <c r="AS58" i="91"/>
  <c r="AR58" i="91"/>
  <c r="AQ58" i="91"/>
  <c r="AP58" i="91"/>
  <c r="AO58" i="91"/>
  <c r="AN58" i="91"/>
  <c r="AM58" i="91"/>
  <c r="AK58" i="91"/>
  <c r="BC57" i="91"/>
  <c r="AY57" i="91"/>
  <c r="AX57" i="91"/>
  <c r="AW57" i="91"/>
  <c r="AV57" i="91"/>
  <c r="AU57" i="91"/>
  <c r="AT57" i="91"/>
  <c r="AS57" i="91"/>
  <c r="AR57" i="91"/>
  <c r="AQ57" i="91"/>
  <c r="AP57" i="91"/>
  <c r="AO57" i="91"/>
  <c r="AN57" i="91"/>
  <c r="AM57" i="91"/>
  <c r="AK57" i="91"/>
  <c r="BC56" i="91"/>
  <c r="AY56" i="91"/>
  <c r="AX56" i="91"/>
  <c r="AW56" i="91"/>
  <c r="AV56" i="91"/>
  <c r="AU56" i="91"/>
  <c r="AT56" i="91"/>
  <c r="AS56" i="91"/>
  <c r="AR56" i="91"/>
  <c r="AQ56" i="91"/>
  <c r="AP56" i="91"/>
  <c r="AO56" i="91"/>
  <c r="AN56" i="91"/>
  <c r="AM56" i="91"/>
  <c r="AK56" i="91"/>
  <c r="BC55" i="91"/>
  <c r="AY55" i="91"/>
  <c r="AX55" i="91"/>
  <c r="AW55" i="91"/>
  <c r="AV55" i="91"/>
  <c r="AU55" i="91"/>
  <c r="AT55" i="91"/>
  <c r="AS55" i="91"/>
  <c r="AR55" i="91"/>
  <c r="AQ55" i="91"/>
  <c r="AP55" i="91"/>
  <c r="AO55" i="91"/>
  <c r="AN55" i="91"/>
  <c r="AM55" i="91"/>
  <c r="AK55" i="91"/>
  <c r="BC54" i="91"/>
  <c r="AY54" i="91"/>
  <c r="AX54" i="91"/>
  <c r="AW54" i="91"/>
  <c r="AV54" i="91"/>
  <c r="AU54" i="91"/>
  <c r="AT54" i="91"/>
  <c r="AS54" i="91"/>
  <c r="AR54" i="91"/>
  <c r="AQ54" i="91"/>
  <c r="AP54" i="91"/>
  <c r="AO54" i="91"/>
  <c r="AN54" i="91"/>
  <c r="AM54" i="91"/>
  <c r="AK54" i="91"/>
  <c r="BC53" i="91"/>
  <c r="AY53" i="91"/>
  <c r="AX53" i="91"/>
  <c r="AW53" i="91"/>
  <c r="AV53" i="91"/>
  <c r="AU53" i="91"/>
  <c r="AT53" i="91"/>
  <c r="AS53" i="91"/>
  <c r="AR53" i="91"/>
  <c r="AQ53" i="91"/>
  <c r="AP53" i="91"/>
  <c r="AO53" i="91"/>
  <c r="AN53" i="91"/>
  <c r="AM53" i="91"/>
  <c r="AK53" i="91"/>
  <c r="AY52" i="91"/>
  <c r="AX52" i="91"/>
  <c r="AW52" i="91"/>
  <c r="AV52" i="91"/>
  <c r="AU52" i="91"/>
  <c r="AT52" i="91"/>
  <c r="AS52" i="91"/>
  <c r="AR52" i="91"/>
  <c r="AQ52" i="91"/>
  <c r="AP52" i="91"/>
  <c r="AO52" i="91"/>
  <c r="AN52" i="91"/>
  <c r="AM52" i="91"/>
  <c r="AK52" i="91"/>
  <c r="AY51" i="91"/>
  <c r="AX51" i="91"/>
  <c r="AW51" i="91"/>
  <c r="AV51" i="91"/>
  <c r="AU51" i="91"/>
  <c r="AT51" i="91"/>
  <c r="AS51" i="91"/>
  <c r="AR51" i="91"/>
  <c r="AQ51" i="91"/>
  <c r="AP51" i="91"/>
  <c r="AO51" i="91"/>
  <c r="AN51" i="91"/>
  <c r="AM51" i="91"/>
  <c r="AK51" i="91"/>
  <c r="BC48" i="91"/>
  <c r="BC45" i="91"/>
  <c r="AK45" i="91"/>
  <c r="AG45" i="91"/>
  <c r="AF45" i="91"/>
  <c r="AE45" i="91"/>
  <c r="AD45" i="91"/>
  <c r="AC45" i="91"/>
  <c r="AB45" i="91"/>
  <c r="AA45" i="91"/>
  <c r="Z45" i="91"/>
  <c r="Y45" i="91"/>
  <c r="X45" i="91"/>
  <c r="W45" i="91"/>
  <c r="V45" i="91"/>
  <c r="U45" i="91"/>
  <c r="N45" i="91"/>
  <c r="M45" i="91"/>
  <c r="L45" i="91"/>
  <c r="K45" i="91"/>
  <c r="J45" i="91"/>
  <c r="I45" i="91"/>
  <c r="H45" i="91"/>
  <c r="G45" i="91"/>
  <c r="F45" i="91"/>
  <c r="E45" i="91"/>
  <c r="D45" i="91"/>
  <c r="C45" i="91"/>
  <c r="B45" i="91"/>
  <c r="AK44" i="91"/>
  <c r="AG44" i="91"/>
  <c r="AF44" i="91"/>
  <c r="AE44" i="91"/>
  <c r="AD44" i="91"/>
  <c r="AC44" i="91"/>
  <c r="AB44" i="91"/>
  <c r="AA44" i="91"/>
  <c r="Z44" i="91"/>
  <c r="Y44" i="91"/>
  <c r="X44" i="91"/>
  <c r="W44" i="91"/>
  <c r="V44" i="91"/>
  <c r="N44" i="91"/>
  <c r="M44" i="91"/>
  <c r="L44" i="91"/>
  <c r="K44" i="91"/>
  <c r="J44" i="91"/>
  <c r="I44" i="91"/>
  <c r="H44" i="91"/>
  <c r="G44" i="91"/>
  <c r="F44" i="91"/>
  <c r="E44" i="91"/>
  <c r="D44" i="91"/>
  <c r="C44" i="91"/>
  <c r="B44" i="91"/>
  <c r="AJ43" i="91"/>
  <c r="AK43" i="91" s="1"/>
  <c r="AG43" i="91"/>
  <c r="AF43" i="91"/>
  <c r="AE43" i="91"/>
  <c r="AD43" i="91"/>
  <c r="AC43" i="91"/>
  <c r="AB43" i="91"/>
  <c r="AA43" i="91"/>
  <c r="Z43" i="91"/>
  <c r="Y43" i="91"/>
  <c r="X43" i="91"/>
  <c r="W43" i="91"/>
  <c r="V43" i="91"/>
  <c r="N43" i="91"/>
  <c r="M43" i="91"/>
  <c r="L43" i="91"/>
  <c r="K43" i="91"/>
  <c r="J43" i="91"/>
  <c r="I43" i="91"/>
  <c r="H43" i="91"/>
  <c r="G43" i="91"/>
  <c r="F43" i="91"/>
  <c r="E43" i="91"/>
  <c r="D43" i="91"/>
  <c r="C43" i="91"/>
  <c r="B43" i="91"/>
  <c r="AJ42" i="91"/>
  <c r="AG42" i="91"/>
  <c r="AF42" i="91"/>
  <c r="AE42" i="91"/>
  <c r="AD42" i="91"/>
  <c r="AC42" i="91"/>
  <c r="AB42" i="91"/>
  <c r="AA42" i="91"/>
  <c r="Z42" i="91"/>
  <c r="Y42" i="91"/>
  <c r="X42" i="91"/>
  <c r="W42" i="91"/>
  <c r="V42" i="91"/>
  <c r="N42" i="91"/>
  <c r="M42" i="91"/>
  <c r="L42" i="91"/>
  <c r="K42" i="91"/>
  <c r="J42" i="91"/>
  <c r="I42" i="91"/>
  <c r="H42" i="91"/>
  <c r="G42" i="91"/>
  <c r="F42" i="91"/>
  <c r="E42" i="91"/>
  <c r="D42" i="91"/>
  <c r="C42" i="91"/>
  <c r="B42" i="91"/>
  <c r="AV41" i="91"/>
  <c r="AN41" i="91"/>
  <c r="A41" i="91"/>
  <c r="BC40" i="91"/>
  <c r="AY40" i="91"/>
  <c r="AX40" i="91"/>
  <c r="AW40" i="91"/>
  <c r="AV40" i="91"/>
  <c r="AU40" i="91"/>
  <c r="AT40" i="91"/>
  <c r="AS40" i="91"/>
  <c r="AR40" i="91"/>
  <c r="AQ40" i="91"/>
  <c r="AP40" i="91"/>
  <c r="AO40" i="91"/>
  <c r="AN40" i="91"/>
  <c r="AM40" i="91"/>
  <c r="AK40" i="91"/>
  <c r="BC39" i="91"/>
  <c r="AY39" i="91"/>
  <c r="AX39" i="91"/>
  <c r="AW39" i="91"/>
  <c r="AV39" i="91"/>
  <c r="AU39" i="91"/>
  <c r="AT39" i="91"/>
  <c r="AS39" i="91"/>
  <c r="AR39" i="91"/>
  <c r="AQ39" i="91"/>
  <c r="AP39" i="91"/>
  <c r="AO39" i="91"/>
  <c r="AN39" i="91"/>
  <c r="AM39" i="91"/>
  <c r="AK39" i="91"/>
  <c r="AY38" i="91"/>
  <c r="AX38" i="91"/>
  <c r="AW38" i="91"/>
  <c r="AV38" i="91"/>
  <c r="AU38" i="91"/>
  <c r="AT38" i="91"/>
  <c r="AS38" i="91"/>
  <c r="AR38" i="91"/>
  <c r="AQ38" i="91"/>
  <c r="AP38" i="91"/>
  <c r="AO38" i="91"/>
  <c r="AN38" i="91"/>
  <c r="AM38" i="91"/>
  <c r="AK38" i="91"/>
  <c r="AY37" i="91"/>
  <c r="AX37" i="91"/>
  <c r="AW37" i="91"/>
  <c r="AV37" i="91"/>
  <c r="AU37" i="91"/>
  <c r="AT37" i="91"/>
  <c r="AS37" i="91"/>
  <c r="AR37" i="91"/>
  <c r="AQ37" i="91"/>
  <c r="AP37" i="91"/>
  <c r="AO37" i="91"/>
  <c r="AN37" i="91"/>
  <c r="AM37" i="91"/>
  <c r="AK37" i="91"/>
  <c r="AY36" i="91"/>
  <c r="AX36" i="91"/>
  <c r="AW36" i="91"/>
  <c r="AV36" i="91"/>
  <c r="AU36" i="91"/>
  <c r="AT36" i="91"/>
  <c r="AS36" i="91"/>
  <c r="AR36" i="91"/>
  <c r="AQ36" i="91"/>
  <c r="AP36" i="91"/>
  <c r="AO36" i="91"/>
  <c r="AN36" i="91"/>
  <c r="AM36" i="91"/>
  <c r="AK36" i="91"/>
  <c r="AY35" i="91"/>
  <c r="AX35" i="91"/>
  <c r="AW35" i="91"/>
  <c r="AV35" i="91"/>
  <c r="AU35" i="91"/>
  <c r="AT35" i="91"/>
  <c r="AS35" i="91"/>
  <c r="AR35" i="91"/>
  <c r="AQ35" i="91"/>
  <c r="AP35" i="91"/>
  <c r="AO35" i="91"/>
  <c r="AN35" i="91"/>
  <c r="AM35" i="91"/>
  <c r="AK35" i="91"/>
  <c r="AY34" i="91"/>
  <c r="AX34" i="91"/>
  <c r="AW34" i="91"/>
  <c r="AV34" i="91"/>
  <c r="AU34" i="91"/>
  <c r="AT34" i="91"/>
  <c r="AS34" i="91"/>
  <c r="AR34" i="91"/>
  <c r="AQ34" i="91"/>
  <c r="AP34" i="91"/>
  <c r="AO34" i="91"/>
  <c r="AN34" i="91"/>
  <c r="AM34" i="91"/>
  <c r="AK34" i="91"/>
  <c r="BC33" i="91"/>
  <c r="AY33" i="91"/>
  <c r="AX33" i="91"/>
  <c r="AW33" i="91"/>
  <c r="AV33" i="91"/>
  <c r="AU33" i="91"/>
  <c r="AT33" i="91"/>
  <c r="AS33" i="91"/>
  <c r="AR33" i="91"/>
  <c r="AQ33" i="91"/>
  <c r="AP33" i="91"/>
  <c r="AO33" i="91"/>
  <c r="AN33" i="91"/>
  <c r="AM33" i="91"/>
  <c r="AK33" i="91"/>
  <c r="BC32" i="91"/>
  <c r="AY32" i="91"/>
  <c r="AX32" i="91"/>
  <c r="AW32" i="91"/>
  <c r="AV32" i="91"/>
  <c r="AU32" i="91"/>
  <c r="AT32" i="91"/>
  <c r="AS32" i="91"/>
  <c r="AR32" i="91"/>
  <c r="AQ32" i="91"/>
  <c r="AP32" i="91"/>
  <c r="AO32" i="91"/>
  <c r="AN32" i="91"/>
  <c r="AM32" i="91"/>
  <c r="AK32" i="91"/>
  <c r="BC31" i="91"/>
  <c r="AY31" i="91"/>
  <c r="AX31" i="91"/>
  <c r="AW31" i="91"/>
  <c r="AV31" i="91"/>
  <c r="AU31" i="91"/>
  <c r="AT31" i="91"/>
  <c r="AS31" i="91"/>
  <c r="AR31" i="91"/>
  <c r="AQ31" i="91"/>
  <c r="AP31" i="91"/>
  <c r="AO31" i="91"/>
  <c r="AN31" i="91"/>
  <c r="AM31" i="91"/>
  <c r="AK31" i="91"/>
  <c r="AY30" i="91"/>
  <c r="AX30" i="91"/>
  <c r="AW30" i="91"/>
  <c r="AV30" i="91"/>
  <c r="AU30" i="91"/>
  <c r="AT30" i="91"/>
  <c r="AS30" i="91"/>
  <c r="AR30" i="91"/>
  <c r="AQ30" i="91"/>
  <c r="AP30" i="91"/>
  <c r="AO30" i="91"/>
  <c r="AN30" i="91"/>
  <c r="AM30" i="91"/>
  <c r="AK30" i="91"/>
  <c r="AM29" i="91"/>
  <c r="AK29" i="91"/>
  <c r="BC26" i="91"/>
  <c r="AJ23" i="91"/>
  <c r="BC23" i="91" s="1"/>
  <c r="AI23" i="91"/>
  <c r="AG23" i="91"/>
  <c r="AF23" i="91"/>
  <c r="AE23" i="91"/>
  <c r="AD23" i="91"/>
  <c r="AC23" i="91"/>
  <c r="AB23" i="91"/>
  <c r="AA23" i="91"/>
  <c r="Z23" i="91"/>
  <c r="Y23" i="91"/>
  <c r="X23" i="91"/>
  <c r="W23" i="91"/>
  <c r="V23" i="91"/>
  <c r="U23" i="91"/>
  <c r="N23" i="91"/>
  <c r="M23" i="91"/>
  <c r="L23" i="91"/>
  <c r="K23" i="91"/>
  <c r="J23" i="91"/>
  <c r="I23" i="91"/>
  <c r="H23" i="91"/>
  <c r="G23" i="91"/>
  <c r="F23" i="91"/>
  <c r="E23" i="91"/>
  <c r="D23" i="91"/>
  <c r="C23" i="91"/>
  <c r="B23" i="91"/>
  <c r="AJ22" i="91"/>
  <c r="BC22" i="91" s="1"/>
  <c r="AI22" i="91"/>
  <c r="AG22" i="91"/>
  <c r="AF22" i="91"/>
  <c r="AE22" i="91"/>
  <c r="AD22" i="91"/>
  <c r="AC22" i="91"/>
  <c r="AB22" i="91"/>
  <c r="AA22" i="91"/>
  <c r="Z22" i="91"/>
  <c r="Y22" i="91"/>
  <c r="X22" i="91"/>
  <c r="W22" i="91"/>
  <c r="V22" i="91"/>
  <c r="U22" i="91"/>
  <c r="N22" i="91"/>
  <c r="M22" i="91"/>
  <c r="L22" i="91"/>
  <c r="K22" i="91"/>
  <c r="J22" i="91"/>
  <c r="I22" i="91"/>
  <c r="H22" i="91"/>
  <c r="G22" i="91"/>
  <c r="F22" i="91"/>
  <c r="E22" i="91"/>
  <c r="D22" i="91"/>
  <c r="C22" i="91"/>
  <c r="B22" i="91"/>
  <c r="AJ21" i="91"/>
  <c r="AK21" i="91" s="1"/>
  <c r="AI21" i="91"/>
  <c r="AG21" i="91"/>
  <c r="AF21" i="91"/>
  <c r="AE21" i="91"/>
  <c r="AD21" i="91"/>
  <c r="AC21" i="91"/>
  <c r="AB21" i="91"/>
  <c r="AA21" i="91"/>
  <c r="Z21" i="91"/>
  <c r="Y21" i="91"/>
  <c r="X21" i="91"/>
  <c r="W21" i="91"/>
  <c r="V21" i="91"/>
  <c r="U21" i="91"/>
  <c r="N21" i="91"/>
  <c r="M21" i="91"/>
  <c r="L21" i="91"/>
  <c r="K21" i="91"/>
  <c r="J21" i="91"/>
  <c r="I21" i="91"/>
  <c r="H21" i="91"/>
  <c r="G21" i="91"/>
  <c r="F21" i="91"/>
  <c r="E21" i="91"/>
  <c r="D21" i="91"/>
  <c r="C21" i="91"/>
  <c r="B21" i="91"/>
  <c r="AJ20" i="91"/>
  <c r="AI20" i="91"/>
  <c r="AG20" i="91"/>
  <c r="AF20" i="91"/>
  <c r="AE20" i="91"/>
  <c r="AD20" i="91"/>
  <c r="AC20" i="91"/>
  <c r="AB20" i="91"/>
  <c r="AA20" i="91"/>
  <c r="Z20" i="91"/>
  <c r="Y20" i="91"/>
  <c r="X20" i="91"/>
  <c r="W20" i="91"/>
  <c r="V20" i="91"/>
  <c r="U20" i="91"/>
  <c r="Q20" i="91"/>
  <c r="N20" i="91"/>
  <c r="M20" i="91"/>
  <c r="L20" i="91"/>
  <c r="K20" i="91"/>
  <c r="J20" i="91"/>
  <c r="I20" i="91"/>
  <c r="H20" i="91"/>
  <c r="G20" i="91"/>
  <c r="F20" i="91"/>
  <c r="E20" i="91"/>
  <c r="D20" i="91"/>
  <c r="C20" i="91"/>
  <c r="B20" i="91"/>
  <c r="BC18" i="91"/>
  <c r="AY18" i="91"/>
  <c r="AX18" i="91"/>
  <c r="AW18" i="91"/>
  <c r="AV18" i="91"/>
  <c r="AU18" i="91"/>
  <c r="AT18" i="91"/>
  <c r="AS18" i="91"/>
  <c r="AR18" i="91"/>
  <c r="AQ18" i="91"/>
  <c r="AP18" i="91"/>
  <c r="AO18" i="91"/>
  <c r="AN18" i="91"/>
  <c r="AM18" i="91"/>
  <c r="AK18" i="91"/>
  <c r="BC17" i="91"/>
  <c r="AY17" i="91"/>
  <c r="AX17" i="91"/>
  <c r="AW17" i="91"/>
  <c r="AV17" i="91"/>
  <c r="AU17" i="91"/>
  <c r="AT17" i="91"/>
  <c r="AS17" i="91"/>
  <c r="AR17" i="91"/>
  <c r="AQ17" i="91"/>
  <c r="AP17" i="91"/>
  <c r="AO17" i="91"/>
  <c r="AN17" i="91"/>
  <c r="AM17" i="91"/>
  <c r="AK17" i="91"/>
  <c r="BC16" i="91"/>
  <c r="AY16" i="91"/>
  <c r="AX16" i="91"/>
  <c r="AW16" i="91"/>
  <c r="AV16" i="91"/>
  <c r="AU16" i="91"/>
  <c r="AT16" i="91"/>
  <c r="AS16" i="91"/>
  <c r="AR16" i="91"/>
  <c r="AQ16" i="91"/>
  <c r="AP16" i="91"/>
  <c r="AO16" i="91"/>
  <c r="AN16" i="91"/>
  <c r="AM16" i="91"/>
  <c r="AK16" i="91"/>
  <c r="BC15" i="91"/>
  <c r="AY15" i="91"/>
  <c r="AX15" i="91"/>
  <c r="AW15" i="91"/>
  <c r="AV15" i="91"/>
  <c r="AU15" i="91"/>
  <c r="AT15" i="91"/>
  <c r="AS15" i="91"/>
  <c r="AR15" i="91"/>
  <c r="AQ15" i="91"/>
  <c r="AP15" i="91"/>
  <c r="AO15" i="91"/>
  <c r="AN15" i="91"/>
  <c r="AM15" i="91"/>
  <c r="AK15" i="91"/>
  <c r="BC14" i="91"/>
  <c r="AY14" i="91"/>
  <c r="AX14" i="91"/>
  <c r="AW14" i="91"/>
  <c r="AV14" i="91"/>
  <c r="AU14" i="91"/>
  <c r="AT14" i="91"/>
  <c r="AS14" i="91"/>
  <c r="AR14" i="91"/>
  <c r="AQ14" i="91"/>
  <c r="AP14" i="91"/>
  <c r="AO14" i="91"/>
  <c r="AN14" i="91"/>
  <c r="AM14" i="91"/>
  <c r="AK14" i="91"/>
  <c r="BC13" i="91"/>
  <c r="AY13" i="91"/>
  <c r="AX13" i="91"/>
  <c r="AW13" i="91"/>
  <c r="AV13" i="91"/>
  <c r="AU13" i="91"/>
  <c r="AT13" i="91"/>
  <c r="AS13" i="91"/>
  <c r="AR13" i="91"/>
  <c r="AQ13" i="91"/>
  <c r="AP13" i="91"/>
  <c r="AO13" i="91"/>
  <c r="AN13" i="91"/>
  <c r="AM13" i="91"/>
  <c r="AK13" i="91"/>
  <c r="BC12" i="91"/>
  <c r="AY12" i="91"/>
  <c r="AX12" i="91"/>
  <c r="AW12" i="91"/>
  <c r="AV12" i="91"/>
  <c r="AU12" i="91"/>
  <c r="AT12" i="91"/>
  <c r="AS12" i="91"/>
  <c r="AR12" i="91"/>
  <c r="AQ12" i="91"/>
  <c r="AP12" i="91"/>
  <c r="AO12" i="91"/>
  <c r="AN12" i="91"/>
  <c r="AM12" i="91"/>
  <c r="AK12" i="91"/>
  <c r="BC11" i="91"/>
  <c r="AY11" i="91"/>
  <c r="AX11" i="91"/>
  <c r="AW11" i="91"/>
  <c r="AV11" i="91"/>
  <c r="AU11" i="91"/>
  <c r="AT11" i="91"/>
  <c r="AS11" i="91"/>
  <c r="AR11" i="91"/>
  <c r="AQ11" i="91"/>
  <c r="AP11" i="91"/>
  <c r="AO11" i="91"/>
  <c r="AN11" i="91"/>
  <c r="AM11" i="91"/>
  <c r="AK11" i="91"/>
  <c r="BC10" i="91"/>
  <c r="AY10" i="91"/>
  <c r="AX10" i="91"/>
  <c r="AW10" i="91"/>
  <c r="AV10" i="91"/>
  <c r="AU10" i="91"/>
  <c r="AT10" i="91"/>
  <c r="AS10" i="91"/>
  <c r="AR10" i="91"/>
  <c r="AQ10" i="91"/>
  <c r="AP10" i="91"/>
  <c r="AO10" i="91"/>
  <c r="AN10" i="91"/>
  <c r="AM10" i="91"/>
  <c r="AK10" i="91"/>
  <c r="BC9" i="91"/>
  <c r="AY9" i="91"/>
  <c r="AX9" i="91"/>
  <c r="AW9" i="91"/>
  <c r="AV9" i="91"/>
  <c r="AU9" i="91"/>
  <c r="AT9" i="91"/>
  <c r="AS9" i="91"/>
  <c r="AR9" i="91"/>
  <c r="AQ9" i="91"/>
  <c r="AP9" i="91"/>
  <c r="AO9" i="91"/>
  <c r="AN9" i="91"/>
  <c r="AM9" i="91"/>
  <c r="AK9" i="91"/>
  <c r="AY8" i="91"/>
  <c r="AX8" i="91"/>
  <c r="AW8" i="91"/>
  <c r="AV8" i="91"/>
  <c r="AU8" i="91"/>
  <c r="AT8" i="91"/>
  <c r="AS8" i="91"/>
  <c r="AR8" i="91"/>
  <c r="AQ8" i="91"/>
  <c r="AP8" i="91"/>
  <c r="AO8" i="91"/>
  <c r="AN8" i="91"/>
  <c r="AM8" i="91"/>
  <c r="AK8" i="91"/>
  <c r="AY7" i="91"/>
  <c r="AX7" i="91"/>
  <c r="AW7" i="91"/>
  <c r="AV7" i="91"/>
  <c r="AU7" i="91"/>
  <c r="AT7" i="91"/>
  <c r="AS7" i="91"/>
  <c r="AR7" i="91"/>
  <c r="AQ7" i="91"/>
  <c r="AP7" i="91"/>
  <c r="AO7" i="91"/>
  <c r="AN7" i="91"/>
  <c r="AM7" i="91"/>
  <c r="AK7" i="91"/>
  <c r="BC31" i="92" l="1"/>
  <c r="BC32" i="92"/>
  <c r="BC33" i="92"/>
  <c r="AO67" i="91"/>
  <c r="AS67" i="91"/>
  <c r="AQ67" i="91"/>
  <c r="AO42" i="91"/>
  <c r="AS42" i="91"/>
  <c r="AO44" i="91"/>
  <c r="AS44" i="91"/>
  <c r="AW44" i="91"/>
  <c r="AS23" i="91"/>
  <c r="AO20" i="91"/>
  <c r="AS20" i="91"/>
  <c r="AW20" i="91"/>
  <c r="AM21" i="91"/>
  <c r="AQ21" i="91"/>
  <c r="AU21" i="91"/>
  <c r="AY21" i="91"/>
  <c r="AO22" i="91"/>
  <c r="AS22" i="91"/>
  <c r="AW22" i="91"/>
  <c r="AM23" i="91"/>
  <c r="AQ23" i="91"/>
  <c r="AU23" i="91"/>
  <c r="AY23" i="91"/>
  <c r="AP44" i="91"/>
  <c r="AT44" i="91"/>
  <c r="AX44" i="91"/>
  <c r="AN45" i="91"/>
  <c r="AR45" i="91"/>
  <c r="AV45" i="91"/>
  <c r="AM66" i="91"/>
  <c r="AQ66" i="91"/>
  <c r="AU66" i="91"/>
  <c r="AY66" i="91"/>
  <c r="AP67" i="91"/>
  <c r="AT67" i="91"/>
  <c r="AM43" i="91"/>
  <c r="AQ43" i="91"/>
  <c r="AU43" i="91"/>
  <c r="AO65" i="91"/>
  <c r="AS65" i="91"/>
  <c r="AW65" i="91"/>
  <c r="AN66" i="91"/>
  <c r="E55" i="93"/>
  <c r="E49" i="93"/>
  <c r="E48" i="93"/>
  <c r="E50" i="93"/>
  <c r="E60" i="93" s="1"/>
  <c r="E57" i="93"/>
  <c r="E51" i="93"/>
  <c r="K36" i="93"/>
  <c r="K27" i="93"/>
  <c r="K35" i="93"/>
  <c r="K31" i="93"/>
  <c r="K39" i="93"/>
  <c r="K32" i="93"/>
  <c r="K30" i="93"/>
  <c r="K37" i="93"/>
  <c r="K29" i="93"/>
  <c r="K34" i="93"/>
  <c r="R42" i="92"/>
  <c r="BA23" i="92"/>
  <c r="R20" i="92"/>
  <c r="BA64" i="92"/>
  <c r="L55" i="93"/>
  <c r="L58" i="93"/>
  <c r="L56" i="93"/>
  <c r="O40" i="93"/>
  <c r="K28" i="93"/>
  <c r="K38" i="93"/>
  <c r="BA21" i="92"/>
  <c r="BC42" i="91"/>
  <c r="L38" i="93"/>
  <c r="BA66" i="92"/>
  <c r="R64" i="92"/>
  <c r="AK42" i="92"/>
  <c r="AK20" i="92"/>
  <c r="AK64" i="91"/>
  <c r="BC20" i="91"/>
  <c r="L49" i="93"/>
  <c r="BA20" i="92"/>
  <c r="BA22" i="92"/>
  <c r="K56" i="93"/>
  <c r="K59" i="93"/>
  <c r="M60" i="93"/>
  <c r="Q47" i="93"/>
  <c r="K54" i="93"/>
  <c r="K57" i="93"/>
  <c r="O60" i="93"/>
  <c r="K48" i="93"/>
  <c r="K51" i="93"/>
  <c r="K58" i="93"/>
  <c r="K49" i="93"/>
  <c r="L35" i="93"/>
  <c r="L15" i="93"/>
  <c r="L18" i="93"/>
  <c r="L9" i="93"/>
  <c r="Q7" i="93"/>
  <c r="BA65" i="92"/>
  <c r="BA67" i="92"/>
  <c r="AY63" i="91"/>
  <c r="AY64" i="91"/>
  <c r="AW67" i="91"/>
  <c r="AX63" i="91"/>
  <c r="AY43" i="91"/>
  <c r="AW42" i="91"/>
  <c r="AY41" i="91"/>
  <c r="K55" i="93"/>
  <c r="L50" i="93"/>
  <c r="Q50" i="93"/>
  <c r="K52" i="93"/>
  <c r="K47" i="93"/>
  <c r="K50" i="93"/>
  <c r="AP45" i="91"/>
  <c r="AX45" i="91"/>
  <c r="AP41" i="91"/>
  <c r="AO45" i="91"/>
  <c r="AW45" i="91"/>
  <c r="AY19" i="91"/>
  <c r="AQ19" i="91"/>
  <c r="AS63" i="91"/>
  <c r="AR43" i="91"/>
  <c r="AM44" i="91"/>
  <c r="AU44" i="91"/>
  <c r="AN64" i="91"/>
  <c r="AR64" i="91"/>
  <c r="AV64" i="91"/>
  <c r="AP65" i="91"/>
  <c r="AT65" i="91"/>
  <c r="AX65" i="91"/>
  <c r="AR66" i="91"/>
  <c r="AV66" i="91"/>
  <c r="AX67" i="91"/>
  <c r="AV67" i="91"/>
  <c r="AM41" i="91"/>
  <c r="AO63" i="91"/>
  <c r="AN20" i="91"/>
  <c r="AR20" i="91"/>
  <c r="AV20" i="91"/>
  <c r="AP21" i="91"/>
  <c r="AT21" i="91"/>
  <c r="AX21" i="91"/>
  <c r="AN22" i="91"/>
  <c r="AR22" i="91"/>
  <c r="AV22" i="91"/>
  <c r="AP23" i="91"/>
  <c r="AT23" i="91"/>
  <c r="AX23" i="91"/>
  <c r="AN42" i="91"/>
  <c r="AR42" i="91"/>
  <c r="AV42" i="91"/>
  <c r="AP43" i="91"/>
  <c r="AT43" i="91"/>
  <c r="AX43" i="91"/>
  <c r="AR44" i="91"/>
  <c r="AM45" i="91"/>
  <c r="AQ45" i="91"/>
  <c r="AU45" i="91"/>
  <c r="AY45" i="91"/>
  <c r="BC52" i="91"/>
  <c r="AT41" i="91"/>
  <c r="AP20" i="91"/>
  <c r="AT20" i="91"/>
  <c r="AX20" i="91"/>
  <c r="AN21" i="91"/>
  <c r="AR21" i="91"/>
  <c r="AV21" i="91"/>
  <c r="AP22" i="91"/>
  <c r="AT22" i="91"/>
  <c r="AX22" i="91"/>
  <c r="AN23" i="91"/>
  <c r="AR23" i="91"/>
  <c r="AV23" i="91"/>
  <c r="BC30" i="91"/>
  <c r="AP42" i="91"/>
  <c r="AT42" i="91"/>
  <c r="AX42" i="91"/>
  <c r="AN43" i="91"/>
  <c r="AV43" i="91"/>
  <c r="AS45" i="91"/>
  <c r="AO64" i="91"/>
  <c r="AS64" i="91"/>
  <c r="AW64" i="91"/>
  <c r="AM65" i="91"/>
  <c r="AQ65" i="91"/>
  <c r="AU65" i="91"/>
  <c r="AY65" i="91"/>
  <c r="AO66" i="91"/>
  <c r="AS66" i="91"/>
  <c r="AW66" i="91"/>
  <c r="AM67" i="91"/>
  <c r="AU67" i="91"/>
  <c r="AY67" i="91"/>
  <c r="AT19" i="91"/>
  <c r="AO41" i="91"/>
  <c r="AV63" i="91"/>
  <c r="AN44" i="91"/>
  <c r="AV44" i="91"/>
  <c r="AX41" i="91"/>
  <c r="BC7" i="91"/>
  <c r="BC8" i="91"/>
  <c r="AM20" i="91"/>
  <c r="AQ20" i="91"/>
  <c r="AU20" i="91"/>
  <c r="AY20" i="91"/>
  <c r="AO21" i="91"/>
  <c r="AS21" i="91"/>
  <c r="AW21" i="91"/>
  <c r="AM22" i="91"/>
  <c r="AQ22" i="91"/>
  <c r="AU22" i="91"/>
  <c r="AY22" i="91"/>
  <c r="AO23" i="91"/>
  <c r="AW23" i="91"/>
  <c r="AM42" i="91"/>
  <c r="AQ42" i="91"/>
  <c r="AU42" i="91"/>
  <c r="AY42" i="91"/>
  <c r="AO43" i="91"/>
  <c r="AS43" i="91"/>
  <c r="AW43" i="91"/>
  <c r="AQ44" i="91"/>
  <c r="AY44" i="91"/>
  <c r="AT45" i="91"/>
  <c r="AP64" i="91"/>
  <c r="AT64" i="91"/>
  <c r="AX64" i="91"/>
  <c r="AN65" i="91"/>
  <c r="AR65" i="91"/>
  <c r="AV65" i="91"/>
  <c r="AP66" i="91"/>
  <c r="AT66" i="91"/>
  <c r="AX66" i="91"/>
  <c r="AN67" i="91"/>
  <c r="AR67" i="91"/>
  <c r="S14" i="72"/>
  <c r="P60" i="93"/>
  <c r="L59" i="93"/>
  <c r="L47" i="93"/>
  <c r="L57" i="93"/>
  <c r="L52" i="93"/>
  <c r="L51" i="93"/>
  <c r="L54" i="93"/>
  <c r="L53" i="93"/>
  <c r="L36" i="93"/>
  <c r="L29" i="93"/>
  <c r="L31" i="93"/>
  <c r="L32" i="93"/>
  <c r="L28" i="93"/>
  <c r="L39" i="93"/>
  <c r="M40" i="93"/>
  <c r="L34" i="93"/>
  <c r="L33" i="93"/>
  <c r="L37" i="93"/>
  <c r="L30" i="93"/>
  <c r="Q27" i="93"/>
  <c r="F33" i="93"/>
  <c r="K7" i="93"/>
  <c r="L16" i="93"/>
  <c r="K9" i="93"/>
  <c r="K15" i="93"/>
  <c r="Q13" i="93"/>
  <c r="M20" i="93"/>
  <c r="K19" i="93"/>
  <c r="K12" i="93"/>
  <c r="L13" i="93"/>
  <c r="L14" i="93"/>
  <c r="L10" i="93"/>
  <c r="L11" i="93"/>
  <c r="L12" i="93"/>
  <c r="L8" i="93"/>
  <c r="K10" i="93"/>
  <c r="K16" i="93"/>
  <c r="K14" i="93"/>
  <c r="L19" i="93"/>
  <c r="K8" i="93"/>
  <c r="O20" i="93"/>
  <c r="K18" i="93"/>
  <c r="K17" i="93"/>
  <c r="Q10" i="93"/>
  <c r="K11" i="93"/>
  <c r="L7" i="93"/>
  <c r="AR23" i="92"/>
  <c r="AV23" i="92"/>
  <c r="AP42" i="92"/>
  <c r="AT42" i="92"/>
  <c r="AM22" i="92"/>
  <c r="AP23" i="92"/>
  <c r="AT23" i="92"/>
  <c r="AX23" i="92"/>
  <c r="AV20" i="92"/>
  <c r="AO20" i="92"/>
  <c r="AS20" i="92"/>
  <c r="AW20" i="92"/>
  <c r="AM21" i="92"/>
  <c r="AQ21" i="92"/>
  <c r="AU21" i="92"/>
  <c r="AY21" i="92"/>
  <c r="AO22" i="92"/>
  <c r="AS22" i="92"/>
  <c r="AW22" i="92"/>
  <c r="AM23" i="92"/>
  <c r="AP45" i="92"/>
  <c r="AT45" i="92"/>
  <c r="AX45" i="92"/>
  <c r="AN64" i="92"/>
  <c r="AR64" i="92"/>
  <c r="AV64" i="92"/>
  <c r="AM65" i="92"/>
  <c r="AQ65" i="92"/>
  <c r="AU65" i="92"/>
  <c r="AY65" i="92"/>
  <c r="AY67" i="92"/>
  <c r="BC30" i="92"/>
  <c r="AP20" i="92"/>
  <c r="AT20" i="92"/>
  <c r="AX20" i="92"/>
  <c r="AN23" i="92"/>
  <c r="AY44" i="92"/>
  <c r="AO44" i="92"/>
  <c r="AS44" i="92"/>
  <c r="AW44" i="92"/>
  <c r="AM45" i="92"/>
  <c r="AQ45" i="92"/>
  <c r="AU45" i="92"/>
  <c r="AY45" i="92"/>
  <c r="AO64" i="92"/>
  <c r="AS64" i="92"/>
  <c r="AW64" i="92"/>
  <c r="AN65" i="92"/>
  <c r="AR65" i="92"/>
  <c r="AV65" i="92"/>
  <c r="AM20" i="92"/>
  <c r="AQ20" i="92"/>
  <c r="AU20" i="92"/>
  <c r="AY20" i="92"/>
  <c r="AN21" i="92"/>
  <c r="AR21" i="92"/>
  <c r="AV21" i="92"/>
  <c r="AP22" i="92"/>
  <c r="AT22" i="92"/>
  <c r="AX22" i="92"/>
  <c r="AX42" i="92"/>
  <c r="AQ42" i="92"/>
  <c r="AU42" i="92"/>
  <c r="AY42" i="92"/>
  <c r="AO43" i="92"/>
  <c r="AS43" i="92"/>
  <c r="AW43" i="92"/>
  <c r="AQ44" i="92"/>
  <c r="AU44" i="92"/>
  <c r="AN45" i="92"/>
  <c r="AR45" i="92"/>
  <c r="AV45" i="92"/>
  <c r="AP64" i="92"/>
  <c r="AT64" i="92"/>
  <c r="AX64" i="92"/>
  <c r="AO65" i="92"/>
  <c r="AS65" i="92"/>
  <c r="AW65" i="92"/>
  <c r="AP66" i="92"/>
  <c r="AT66" i="92"/>
  <c r="AX66" i="92"/>
  <c r="AU67" i="92"/>
  <c r="AN67" i="92"/>
  <c r="AR67" i="92"/>
  <c r="AV67" i="92"/>
  <c r="BC8" i="92"/>
  <c r="AO23" i="92"/>
  <c r="AS23" i="92"/>
  <c r="AW23" i="92"/>
  <c r="AN20" i="92"/>
  <c r="AR20" i="92"/>
  <c r="AO21" i="92"/>
  <c r="AS21" i="92"/>
  <c r="AW21" i="92"/>
  <c r="AQ22" i="92"/>
  <c r="AU22" i="92"/>
  <c r="AY22" i="92"/>
  <c r="BC29" i="92"/>
  <c r="AN42" i="92"/>
  <c r="AR42" i="92"/>
  <c r="AV42" i="92"/>
  <c r="BA42" i="92"/>
  <c r="AP43" i="92"/>
  <c r="AT43" i="92"/>
  <c r="AX43" i="92"/>
  <c r="AN44" i="92"/>
  <c r="AR44" i="92"/>
  <c r="AV44" i="92"/>
  <c r="AO45" i="92"/>
  <c r="AS45" i="92"/>
  <c r="AW45" i="92"/>
  <c r="AM64" i="92"/>
  <c r="AQ64" i="92"/>
  <c r="AU64" i="92"/>
  <c r="AY64" i="92"/>
  <c r="AP65" i="92"/>
  <c r="AT65" i="92"/>
  <c r="AX65" i="92"/>
  <c r="BB65" i="92"/>
  <c r="BC65" i="92" s="1"/>
  <c r="AM66" i="92"/>
  <c r="AQ66" i="92"/>
  <c r="AU66" i="92"/>
  <c r="AY66" i="92"/>
  <c r="AO67" i="92"/>
  <c r="AS67" i="92"/>
  <c r="AW67" i="92"/>
  <c r="P71" i="70"/>
  <c r="AK45" i="92"/>
  <c r="BC63" i="92"/>
  <c r="BB41" i="92"/>
  <c r="BC41" i="92" s="1"/>
  <c r="BA44" i="92"/>
  <c r="BA45" i="92"/>
  <c r="BA43" i="92"/>
  <c r="AK19" i="92"/>
  <c r="BC7" i="92"/>
  <c r="R19" i="92"/>
  <c r="BC29" i="91"/>
  <c r="BC41" i="91"/>
  <c r="AK67" i="91"/>
  <c r="AK66" i="91"/>
  <c r="BC51" i="91"/>
  <c r="P72" i="70"/>
  <c r="P73" i="70"/>
  <c r="P75" i="70"/>
  <c r="P70" i="70"/>
  <c r="G20" i="93"/>
  <c r="F15" i="93"/>
  <c r="F11" i="93"/>
  <c r="F14" i="93"/>
  <c r="F17" i="93"/>
  <c r="F18" i="93"/>
  <c r="F16" i="93"/>
  <c r="F12" i="93"/>
  <c r="F8" i="93"/>
  <c r="F9" i="93"/>
  <c r="F19" i="93"/>
  <c r="F27" i="93"/>
  <c r="G60" i="93"/>
  <c r="F55" i="93"/>
  <c r="F51" i="93"/>
  <c r="F58" i="93"/>
  <c r="F56" i="93"/>
  <c r="F52" i="93"/>
  <c r="F54" i="93"/>
  <c r="F57" i="93"/>
  <c r="F49" i="93"/>
  <c r="F59" i="93"/>
  <c r="F48" i="93"/>
  <c r="F10" i="93"/>
  <c r="P40" i="93"/>
  <c r="E20" i="93"/>
  <c r="F47" i="93"/>
  <c r="F53" i="93"/>
  <c r="P20" i="93"/>
  <c r="G40" i="93"/>
  <c r="F35" i="93"/>
  <c r="F31" i="93"/>
  <c r="F36" i="93"/>
  <c r="F40" i="93"/>
  <c r="F34" i="93"/>
  <c r="F32" i="93"/>
  <c r="F38" i="93"/>
  <c r="F37" i="93"/>
  <c r="F28" i="93"/>
  <c r="F39" i="93"/>
  <c r="F29" i="93"/>
  <c r="F7" i="93"/>
  <c r="F50" i="93"/>
  <c r="F13" i="93"/>
  <c r="AU63" i="91"/>
  <c r="AU41" i="91"/>
  <c r="AU19" i="91"/>
  <c r="AO19" i="91"/>
  <c r="AW19" i="91"/>
  <c r="AK26" i="92"/>
  <c r="BC26" i="92" s="1"/>
  <c r="AJ64" i="92"/>
  <c r="BB42" i="92"/>
  <c r="BB43" i="92"/>
  <c r="BC43" i="92" s="1"/>
  <c r="BB44" i="92"/>
  <c r="BC44" i="92" s="1"/>
  <c r="AK66" i="92"/>
  <c r="A41" i="92"/>
  <c r="BB19" i="92"/>
  <c r="BC19" i="92" s="1"/>
  <c r="BB20" i="92"/>
  <c r="BB21" i="92"/>
  <c r="BC21" i="92" s="1"/>
  <c r="BB22" i="92"/>
  <c r="BC22" i="92" s="1"/>
  <c r="BB23" i="92"/>
  <c r="BC23" i="92" s="1"/>
  <c r="AK19" i="91"/>
  <c r="AK20" i="91"/>
  <c r="AK41" i="91"/>
  <c r="AK42" i="91"/>
  <c r="BC21" i="91"/>
  <c r="BC63" i="91"/>
  <c r="BC64" i="91"/>
  <c r="BC65" i="91"/>
  <c r="AK22" i="91"/>
  <c r="AK23" i="91"/>
  <c r="K40" i="93" l="1"/>
  <c r="Q40" i="93"/>
  <c r="BC20" i="92"/>
  <c r="BC42" i="92"/>
  <c r="K60" i="93"/>
  <c r="Q60" i="93"/>
  <c r="L60" i="93"/>
  <c r="K20" i="93"/>
  <c r="BC19" i="91"/>
  <c r="F60" i="93"/>
  <c r="L40" i="93"/>
  <c r="L20" i="93"/>
  <c r="Q20" i="93"/>
  <c r="F20" i="93"/>
  <c r="BB64" i="92"/>
  <c r="BC64" i="92" s="1"/>
  <c r="AK64" i="92"/>
  <c r="R21" i="87" l="1"/>
  <c r="R32" i="87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D50" i="2"/>
  <c r="C50" i="2"/>
  <c r="B66" i="46"/>
  <c r="N37" i="36"/>
  <c r="X32" i="87"/>
  <c r="W32" i="87"/>
  <c r="X31" i="87"/>
  <c r="X29" i="87"/>
  <c r="X26" i="87"/>
  <c r="W26" i="87"/>
  <c r="X23" i="87"/>
  <c r="W23" i="87"/>
  <c r="X21" i="87"/>
  <c r="W21" i="87"/>
  <c r="X20" i="87"/>
  <c r="X18" i="87"/>
  <c r="X15" i="87"/>
  <c r="W15" i="87"/>
  <c r="X12" i="87"/>
  <c r="W12" i="87"/>
  <c r="X10" i="87"/>
  <c r="W10" i="87"/>
  <c r="X9" i="87"/>
  <c r="X33" i="87" l="1"/>
  <c r="X22" i="87"/>
  <c r="X11" i="87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K56" i="70"/>
  <c r="D56" i="70"/>
  <c r="E56" i="70"/>
  <c r="D57" i="70"/>
  <c r="E57" i="70"/>
  <c r="B61" i="70"/>
  <c r="C61" i="70"/>
  <c r="N48" i="70"/>
  <c r="O48" i="70"/>
  <c r="N49" i="70"/>
  <c r="O49" i="70"/>
  <c r="N50" i="70"/>
  <c r="O50" i="70"/>
  <c r="N51" i="70"/>
  <c r="O51" i="70"/>
  <c r="K48" i="70"/>
  <c r="L48" i="70"/>
  <c r="K49" i="70"/>
  <c r="L49" i="70"/>
  <c r="K50" i="70"/>
  <c r="L50" i="70"/>
  <c r="K51" i="70"/>
  <c r="K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C95" i="86"/>
  <c r="B95" i="86"/>
  <c r="E95" i="86" l="1"/>
  <c r="F95" i="86"/>
  <c r="P48" i="70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J39" i="46" l="1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D53" i="2" l="1"/>
  <c r="C53" i="2"/>
  <c r="C7" i="2" l="1"/>
  <c r="D7" i="2"/>
  <c r="C10" i="2"/>
  <c r="D10" i="2"/>
  <c r="B95" i="47"/>
  <c r="C95" i="47"/>
  <c r="N28" i="66"/>
  <c r="O28" i="66"/>
  <c r="L28" i="66"/>
  <c r="F28" i="66"/>
  <c r="H95" i="47"/>
  <c r="I95" i="47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H32" i="81"/>
  <c r="I32" i="81"/>
  <c r="B61" i="3"/>
  <c r="C61" i="3"/>
  <c r="N94" i="86"/>
  <c r="O94" i="86"/>
  <c r="I95" i="46"/>
  <c r="H95" i="46"/>
  <c r="I95" i="48"/>
  <c r="H95" i="48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B32" i="70"/>
  <c r="C32" i="70"/>
  <c r="H32" i="70"/>
  <c r="I32" i="70"/>
  <c r="B32" i="66"/>
  <c r="C32" i="66"/>
  <c r="N58" i="47"/>
  <c r="O58" i="47"/>
  <c r="L58" i="47"/>
  <c r="F58" i="47"/>
  <c r="F32" i="70" l="1"/>
  <c r="P94" i="86"/>
  <c r="P28" i="66"/>
  <c r="P58" i="47"/>
  <c r="P29" i="66"/>
  <c r="P25" i="66"/>
  <c r="P27" i="66"/>
  <c r="P26" i="66"/>
  <c r="P60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L31" i="70"/>
  <c r="N31" i="70"/>
  <c r="O31" i="70"/>
  <c r="F26" i="66"/>
  <c r="F27" i="66"/>
  <c r="F29" i="66"/>
  <c r="F30" i="66"/>
  <c r="L26" i="66"/>
  <c r="L27" i="66"/>
  <c r="L29" i="66"/>
  <c r="L30" i="66"/>
  <c r="N30" i="66"/>
  <c r="O30" i="66"/>
  <c r="F88" i="86"/>
  <c r="F89" i="86"/>
  <c r="L88" i="86"/>
  <c r="N88" i="86"/>
  <c r="O88" i="86"/>
  <c r="L89" i="86"/>
  <c r="N89" i="86"/>
  <c r="O89" i="86"/>
  <c r="N57" i="83"/>
  <c r="O57" i="83"/>
  <c r="N58" i="83"/>
  <c r="O58" i="83"/>
  <c r="L57" i="83"/>
  <c r="F57" i="83"/>
  <c r="N18" i="70"/>
  <c r="O18" i="70"/>
  <c r="N91" i="68"/>
  <c r="O91" i="68"/>
  <c r="N92" i="68"/>
  <c r="O92" i="68"/>
  <c r="N93" i="68"/>
  <c r="O93" i="68"/>
  <c r="N94" i="68"/>
  <c r="O94" i="68"/>
  <c r="L92" i="68"/>
  <c r="L93" i="68"/>
  <c r="L94" i="68"/>
  <c r="F93" i="68"/>
  <c r="F94" i="68"/>
  <c r="N52" i="66"/>
  <c r="O52" i="66"/>
  <c r="L52" i="66"/>
  <c r="F52" i="66"/>
  <c r="N22" i="66"/>
  <c r="O22" i="66"/>
  <c r="N23" i="66"/>
  <c r="O23" i="66"/>
  <c r="L22" i="66"/>
  <c r="L23" i="66"/>
  <c r="F22" i="66"/>
  <c r="F23" i="66"/>
  <c r="N94" i="36"/>
  <c r="O94" i="36"/>
  <c r="L94" i="36"/>
  <c r="F94" i="36"/>
  <c r="N55" i="83"/>
  <c r="O55" i="83"/>
  <c r="N56" i="83"/>
  <c r="O56" i="83"/>
  <c r="L55" i="83"/>
  <c r="K59" i="83"/>
  <c r="K60" i="83"/>
  <c r="I61" i="83"/>
  <c r="H61" i="83"/>
  <c r="D59" i="83"/>
  <c r="E59" i="83"/>
  <c r="C61" i="83"/>
  <c r="B61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91" i="68" l="1"/>
  <c r="P56" i="68"/>
  <c r="P92" i="68"/>
  <c r="P68" i="46"/>
  <c r="P94" i="36"/>
  <c r="P69" i="46"/>
  <c r="P58" i="83"/>
  <c r="P31" i="70"/>
  <c r="P30" i="66"/>
  <c r="P22" i="66"/>
  <c r="P51" i="47"/>
  <c r="P54" i="81"/>
  <c r="P52" i="66"/>
  <c r="P89" i="86"/>
  <c r="P88" i="86"/>
  <c r="P94" i="68"/>
  <c r="P93" i="68"/>
  <c r="P51" i="66"/>
  <c r="P55" i="36"/>
  <c r="P53" i="81"/>
  <c r="P57" i="83"/>
  <c r="P23" i="66"/>
  <c r="P18" i="70"/>
  <c r="P56" i="83"/>
  <c r="P57" i="86"/>
  <c r="P56" i="36"/>
  <c r="P56" i="3"/>
  <c r="P55" i="83"/>
  <c r="Q5" i="2"/>
  <c r="M5" i="2"/>
  <c r="V34" i="87"/>
  <c r="U34" i="87"/>
  <c r="F34" i="87"/>
  <c r="E34" i="87"/>
  <c r="D34" i="87"/>
  <c r="C34" i="87"/>
  <c r="B34" i="87"/>
  <c r="V32" i="87"/>
  <c r="U32" i="87"/>
  <c r="P32" i="87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V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V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V26" i="87"/>
  <c r="U26" i="87"/>
  <c r="T26" i="87"/>
  <c r="V23" i="87"/>
  <c r="U23" i="87"/>
  <c r="F23" i="87"/>
  <c r="E23" i="87"/>
  <c r="D23" i="87"/>
  <c r="C23" i="87"/>
  <c r="B23" i="87"/>
  <c r="V21" i="87"/>
  <c r="U21" i="87"/>
  <c r="P21" i="87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K19" i="87"/>
  <c r="AK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K17" i="87"/>
  <c r="AK16" i="87"/>
  <c r="AK15" i="87"/>
  <c r="V15" i="87"/>
  <c r="U15" i="87"/>
  <c r="T15" i="87"/>
  <c r="AK14" i="87"/>
  <c r="U14" i="87"/>
  <c r="U25" i="87" s="1"/>
  <c r="AK13" i="87"/>
  <c r="AK12" i="87"/>
  <c r="V12" i="87"/>
  <c r="U12" i="87"/>
  <c r="F12" i="87"/>
  <c r="E12" i="87"/>
  <c r="D12" i="87"/>
  <c r="C12" i="87"/>
  <c r="B12" i="87"/>
  <c r="AK11" i="87"/>
  <c r="AK10" i="87"/>
  <c r="V10" i="87"/>
  <c r="U10" i="87"/>
  <c r="P10" i="87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K9" i="87"/>
  <c r="V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K8" i="87"/>
  <c r="P7" i="87"/>
  <c r="O7" i="87"/>
  <c r="N7" i="87"/>
  <c r="M7" i="87"/>
  <c r="L7" i="87"/>
  <c r="I7" i="87"/>
  <c r="H7" i="87"/>
  <c r="G7" i="87"/>
  <c r="F7" i="87"/>
  <c r="E7" i="87"/>
  <c r="D7" i="87"/>
  <c r="C7" i="87"/>
  <c r="J6" i="87"/>
  <c r="K7" i="87" s="1"/>
  <c r="Q22" i="87" l="1"/>
  <c r="Q11" i="87"/>
  <c r="E33" i="87"/>
  <c r="M33" i="87"/>
  <c r="P11" i="87"/>
  <c r="G33" i="87"/>
  <c r="O33" i="87"/>
  <c r="D11" i="87"/>
  <c r="J22" i="87"/>
  <c r="K22" i="87"/>
  <c r="C11" i="87"/>
  <c r="L11" i="87"/>
  <c r="H33" i="87"/>
  <c r="P33" i="87"/>
  <c r="O11" i="87"/>
  <c r="D22" i="87"/>
  <c r="L22" i="87"/>
  <c r="C33" i="87"/>
  <c r="K33" i="87"/>
  <c r="C22" i="87"/>
  <c r="H11" i="87"/>
  <c r="F22" i="87"/>
  <c r="N22" i="87"/>
  <c r="H22" i="87"/>
  <c r="J33" i="87"/>
  <c r="V33" i="87"/>
  <c r="E11" i="87"/>
  <c r="M11" i="87"/>
  <c r="I33" i="87"/>
  <c r="F11" i="87"/>
  <c r="N11" i="87"/>
  <c r="G11" i="87"/>
  <c r="I22" i="87"/>
  <c r="F33" i="87"/>
  <c r="N33" i="87"/>
  <c r="I11" i="87"/>
  <c r="J10" i="87"/>
  <c r="J11" i="87" s="1"/>
  <c r="E22" i="87"/>
  <c r="M22" i="87"/>
  <c r="P22" i="87"/>
  <c r="V22" i="87"/>
  <c r="V11" i="87"/>
  <c r="D33" i="87"/>
  <c r="L33" i="87"/>
  <c r="G22" i="87"/>
  <c r="O22" i="87"/>
  <c r="J7" i="87"/>
  <c r="K11" i="87" l="1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N83" i="68"/>
  <c r="O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B61" i="68"/>
  <c r="C61" i="68"/>
  <c r="L56" i="83"/>
  <c r="L79" i="68"/>
  <c r="N79" i="68"/>
  <c r="O79" i="68"/>
  <c r="L80" i="68"/>
  <c r="N80" i="68"/>
  <c r="O80" i="68"/>
  <c r="F79" i="68"/>
  <c r="L48" i="66"/>
  <c r="N48" i="66"/>
  <c r="O48" i="66"/>
  <c r="F48" i="66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51" i="48"/>
  <c r="P48" i="66"/>
  <c r="P52" i="86"/>
  <c r="P56" i="46"/>
  <c r="P55" i="46"/>
  <c r="P55" i="81"/>
  <c r="P58" i="68"/>
  <c r="P52" i="48"/>
  <c r="P53" i="47"/>
  <c r="P53" i="86"/>
  <c r="P79" i="68"/>
  <c r="P54" i="47"/>
  <c r="P58" i="3"/>
  <c r="P80" i="68"/>
  <c r="P59" i="86"/>
  <c r="P57" i="3"/>
  <c r="P54" i="66"/>
  <c r="P55" i="47"/>
  <c r="N77" i="68" l="1"/>
  <c r="O77" i="68"/>
  <c r="N78" i="68"/>
  <c r="O78" i="68"/>
  <c r="L77" i="68"/>
  <c r="L78" i="68"/>
  <c r="F77" i="68"/>
  <c r="I61" i="68"/>
  <c r="H61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87" i="86"/>
  <c r="O87" i="86"/>
  <c r="L87" i="86"/>
  <c r="F87" i="8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27" i="68" l="1"/>
  <c r="P55" i="3"/>
  <c r="P94" i="3"/>
  <c r="P56" i="81"/>
  <c r="P58" i="86"/>
  <c r="P59" i="47"/>
  <c r="P53" i="36"/>
  <c r="P77" i="68"/>
  <c r="P78" i="68"/>
  <c r="P57" i="47"/>
  <c r="P87" i="86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B61" i="86"/>
  <c r="C61" i="86"/>
  <c r="F54" i="3"/>
  <c r="N54" i="3"/>
  <c r="O54" i="3"/>
  <c r="L54" i="3"/>
  <c r="F81" i="68"/>
  <c r="N68" i="66"/>
  <c r="O68" i="66"/>
  <c r="N69" i="66"/>
  <c r="O69" i="66"/>
  <c r="L68" i="66"/>
  <c r="L69" i="66"/>
  <c r="F68" i="66"/>
  <c r="F69" i="66"/>
  <c r="F71" i="66"/>
  <c r="N16" i="66"/>
  <c r="O16" i="66"/>
  <c r="N17" i="66"/>
  <c r="O17" i="66"/>
  <c r="N18" i="66"/>
  <c r="O18" i="66"/>
  <c r="N19" i="66"/>
  <c r="O19" i="66"/>
  <c r="L16" i="66"/>
  <c r="L17" i="66"/>
  <c r="L18" i="66"/>
  <c r="L19" i="66"/>
  <c r="F16" i="66"/>
  <c r="N60" i="48"/>
  <c r="O60" i="48"/>
  <c r="L60" i="48"/>
  <c r="F60" i="48"/>
  <c r="N52" i="36"/>
  <c r="O52" i="36"/>
  <c r="L52" i="36"/>
  <c r="F52" i="36"/>
  <c r="N84" i="86"/>
  <c r="O84" i="86"/>
  <c r="N85" i="86"/>
  <c r="O85" i="86"/>
  <c r="L84" i="86"/>
  <c r="F84" i="86"/>
  <c r="F52" i="3"/>
  <c r="N52" i="3"/>
  <c r="O52" i="3"/>
  <c r="L52" i="3"/>
  <c r="N75" i="83"/>
  <c r="O75" i="83"/>
  <c r="L75" i="83"/>
  <c r="F75" i="83"/>
  <c r="P20" i="66" l="1"/>
  <c r="P50" i="48"/>
  <c r="P31" i="66"/>
  <c r="P57" i="81"/>
  <c r="P52" i="36"/>
  <c r="P75" i="83"/>
  <c r="P70" i="66"/>
  <c r="P19" i="66"/>
  <c r="P21" i="66"/>
  <c r="P71" i="66"/>
  <c r="P60" i="48"/>
  <c r="P31" i="48"/>
  <c r="P84" i="86"/>
  <c r="P54" i="3"/>
  <c r="P18" i="66"/>
  <c r="P85" i="86"/>
  <c r="P52" i="3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5" i="66"/>
  <c r="O65" i="66"/>
  <c r="N67" i="66"/>
  <c r="O67" i="66"/>
  <c r="L65" i="66"/>
  <c r="L67" i="66"/>
  <c r="N62" i="66"/>
  <c r="O62" i="66"/>
  <c r="L62" i="66"/>
  <c r="F66" i="66"/>
  <c r="F67" i="66"/>
  <c r="F62" i="66"/>
  <c r="N9" i="66"/>
  <c r="O9" i="66"/>
  <c r="N10" i="66"/>
  <c r="O10" i="66"/>
  <c r="N11" i="66"/>
  <c r="O11" i="66"/>
  <c r="N12" i="66"/>
  <c r="O12" i="66"/>
  <c r="N13" i="66"/>
  <c r="O13" i="66"/>
  <c r="N14" i="66"/>
  <c r="O14" i="66"/>
  <c r="N15" i="66"/>
  <c r="O15" i="66"/>
  <c r="L8" i="66"/>
  <c r="L9" i="66"/>
  <c r="L10" i="66"/>
  <c r="L11" i="66"/>
  <c r="L12" i="66"/>
  <c r="L13" i="66"/>
  <c r="L14" i="66"/>
  <c r="L15" i="66"/>
  <c r="F9" i="66"/>
  <c r="F10" i="66"/>
  <c r="F11" i="66"/>
  <c r="F12" i="66"/>
  <c r="F13" i="66"/>
  <c r="F14" i="66"/>
  <c r="F15" i="66"/>
  <c r="F17" i="66"/>
  <c r="F18" i="66"/>
  <c r="F19" i="66"/>
  <c r="F89" i="48"/>
  <c r="F90" i="48"/>
  <c r="F91" i="48"/>
  <c r="N58" i="48"/>
  <c r="O58" i="48"/>
  <c r="L58" i="48"/>
  <c r="L59" i="48"/>
  <c r="F58" i="48"/>
  <c r="N60" i="46"/>
  <c r="O60" i="46"/>
  <c r="L60" i="46"/>
  <c r="F60" i="46"/>
  <c r="P65" i="66" l="1"/>
  <c r="P58" i="48"/>
  <c r="P60" i="46"/>
  <c r="P81" i="68"/>
  <c r="P67" i="66"/>
  <c r="P62" i="66"/>
  <c r="P15" i="66"/>
  <c r="P12" i="66"/>
  <c r="P13" i="66"/>
  <c r="P14" i="66"/>
  <c r="P10" i="66"/>
  <c r="P9" i="66"/>
  <c r="P11" i="66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I95" i="86"/>
  <c r="H95" i="86"/>
  <c r="D95" i="86"/>
  <c r="K94" i="86"/>
  <c r="J94" i="86"/>
  <c r="D94" i="86"/>
  <c r="K93" i="86"/>
  <c r="J93" i="86"/>
  <c r="D93" i="86"/>
  <c r="K92" i="86"/>
  <c r="J92" i="86"/>
  <c r="D92" i="86"/>
  <c r="K91" i="86"/>
  <c r="J91" i="86"/>
  <c r="D91" i="86"/>
  <c r="K90" i="86"/>
  <c r="J90" i="86"/>
  <c r="D90" i="86"/>
  <c r="K89" i="86"/>
  <c r="J89" i="86"/>
  <c r="E89" i="86"/>
  <c r="D89" i="86"/>
  <c r="K88" i="86"/>
  <c r="J88" i="86"/>
  <c r="E88" i="86"/>
  <c r="D88" i="86"/>
  <c r="K87" i="86"/>
  <c r="J87" i="86"/>
  <c r="E87" i="86"/>
  <c r="D87" i="86"/>
  <c r="O86" i="86"/>
  <c r="N86" i="86"/>
  <c r="L86" i="86"/>
  <c r="K86" i="86"/>
  <c r="J86" i="86"/>
  <c r="F86" i="86"/>
  <c r="E86" i="86"/>
  <c r="D86" i="86"/>
  <c r="L85" i="86"/>
  <c r="K85" i="86"/>
  <c r="J85" i="86"/>
  <c r="F85" i="86"/>
  <c r="E85" i="86"/>
  <c r="D85" i="86"/>
  <c r="K84" i="86"/>
  <c r="J84" i="86"/>
  <c r="E84" i="86"/>
  <c r="D84" i="86"/>
  <c r="O83" i="86"/>
  <c r="N83" i="86"/>
  <c r="L83" i="86"/>
  <c r="K83" i="86"/>
  <c r="J83" i="86"/>
  <c r="F83" i="86"/>
  <c r="E83" i="86"/>
  <c r="D83" i="86"/>
  <c r="O82" i="86"/>
  <c r="N82" i="86"/>
  <c r="L82" i="86"/>
  <c r="K82" i="86"/>
  <c r="J82" i="86"/>
  <c r="F82" i="86"/>
  <c r="E82" i="86"/>
  <c r="D82" i="86"/>
  <c r="O81" i="86"/>
  <c r="N81" i="86"/>
  <c r="L81" i="86"/>
  <c r="K81" i="86"/>
  <c r="J81" i="86"/>
  <c r="F81" i="86"/>
  <c r="E81" i="86"/>
  <c r="D81" i="86"/>
  <c r="O80" i="86"/>
  <c r="N80" i="86"/>
  <c r="L80" i="86"/>
  <c r="K80" i="86"/>
  <c r="J80" i="86"/>
  <c r="F80" i="86"/>
  <c r="E80" i="86"/>
  <c r="D80" i="86"/>
  <c r="O79" i="86"/>
  <c r="N79" i="86"/>
  <c r="L79" i="86"/>
  <c r="K79" i="86"/>
  <c r="J79" i="86"/>
  <c r="F79" i="86"/>
  <c r="E79" i="86"/>
  <c r="D79" i="86"/>
  <c r="O78" i="86"/>
  <c r="N78" i="86"/>
  <c r="L78" i="86"/>
  <c r="K78" i="86"/>
  <c r="J78" i="86"/>
  <c r="F78" i="86"/>
  <c r="E78" i="86"/>
  <c r="D78" i="86"/>
  <c r="O77" i="86"/>
  <c r="N77" i="86"/>
  <c r="L77" i="86"/>
  <c r="K77" i="86"/>
  <c r="J77" i="86"/>
  <c r="F77" i="86"/>
  <c r="E77" i="86"/>
  <c r="D77" i="86"/>
  <c r="O76" i="86"/>
  <c r="N76" i="86"/>
  <c r="L76" i="86"/>
  <c r="K76" i="86"/>
  <c r="J76" i="86"/>
  <c r="F76" i="86"/>
  <c r="E76" i="86"/>
  <c r="D76" i="86"/>
  <c r="O75" i="86"/>
  <c r="N75" i="86"/>
  <c r="L75" i="86"/>
  <c r="K75" i="86"/>
  <c r="J75" i="86"/>
  <c r="F75" i="86"/>
  <c r="E75" i="86"/>
  <c r="D75" i="86"/>
  <c r="O74" i="86"/>
  <c r="N74" i="86"/>
  <c r="L74" i="86"/>
  <c r="K74" i="86"/>
  <c r="J74" i="86"/>
  <c r="F74" i="86"/>
  <c r="E74" i="86"/>
  <c r="D74" i="86"/>
  <c r="O73" i="86"/>
  <c r="N73" i="86"/>
  <c r="L73" i="86"/>
  <c r="K73" i="86"/>
  <c r="J73" i="86"/>
  <c r="F73" i="86"/>
  <c r="E73" i="86"/>
  <c r="D73" i="86"/>
  <c r="O72" i="86"/>
  <c r="N72" i="86"/>
  <c r="L72" i="86"/>
  <c r="K72" i="86"/>
  <c r="J72" i="86"/>
  <c r="F72" i="86"/>
  <c r="E72" i="86"/>
  <c r="D72" i="86"/>
  <c r="O71" i="86"/>
  <c r="N71" i="86"/>
  <c r="L71" i="86"/>
  <c r="K71" i="86"/>
  <c r="J71" i="86"/>
  <c r="F71" i="86"/>
  <c r="E71" i="86"/>
  <c r="D71" i="86"/>
  <c r="K70" i="86"/>
  <c r="J70" i="86"/>
  <c r="E70" i="86"/>
  <c r="D70" i="86"/>
  <c r="O69" i="86"/>
  <c r="N69" i="86"/>
  <c r="L69" i="86"/>
  <c r="K69" i="86"/>
  <c r="J69" i="86"/>
  <c r="F69" i="86"/>
  <c r="E69" i="86"/>
  <c r="D69" i="86"/>
  <c r="O68" i="86"/>
  <c r="N68" i="86"/>
  <c r="L68" i="86"/>
  <c r="K68" i="86"/>
  <c r="J68" i="86"/>
  <c r="F68" i="86"/>
  <c r="E68" i="86"/>
  <c r="E96" i="86" s="1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K61" i="86"/>
  <c r="J61" i="86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I32" i="86"/>
  <c r="H32" i="86"/>
  <c r="J32" i="86" s="1"/>
  <c r="E32" i="86"/>
  <c r="O31" i="86"/>
  <c r="N31" i="86"/>
  <c r="L31" i="86"/>
  <c r="K31" i="86"/>
  <c r="J31" i="86"/>
  <c r="F31" i="86"/>
  <c r="E31" i="86"/>
  <c r="D31" i="86"/>
  <c r="O30" i="86"/>
  <c r="N30" i="86"/>
  <c r="L30" i="86"/>
  <c r="K30" i="86"/>
  <c r="J30" i="86"/>
  <c r="F30" i="86"/>
  <c r="E30" i="86"/>
  <c r="D30" i="86"/>
  <c r="O29" i="86"/>
  <c r="N29" i="86"/>
  <c r="L29" i="86"/>
  <c r="K29" i="86"/>
  <c r="J29" i="86"/>
  <c r="F29" i="86"/>
  <c r="E29" i="86"/>
  <c r="D29" i="86"/>
  <c r="O28" i="86"/>
  <c r="N28" i="86"/>
  <c r="L28" i="86"/>
  <c r="K28" i="86"/>
  <c r="J28" i="86"/>
  <c r="F28" i="86"/>
  <c r="E28" i="86"/>
  <c r="D28" i="86"/>
  <c r="O27" i="86"/>
  <c r="N27" i="86"/>
  <c r="L27" i="86"/>
  <c r="K27" i="86"/>
  <c r="J27" i="86"/>
  <c r="F27" i="86"/>
  <c r="E27" i="86"/>
  <c r="D27" i="86"/>
  <c r="O26" i="86"/>
  <c r="N26" i="86"/>
  <c r="L26" i="86"/>
  <c r="K26" i="86"/>
  <c r="J26" i="86"/>
  <c r="F26" i="86"/>
  <c r="E26" i="86"/>
  <c r="D26" i="86"/>
  <c r="O25" i="86"/>
  <c r="N25" i="86"/>
  <c r="L25" i="86"/>
  <c r="K25" i="86"/>
  <c r="J25" i="86"/>
  <c r="F25" i="86"/>
  <c r="E25" i="86"/>
  <c r="D25" i="86"/>
  <c r="O24" i="86"/>
  <c r="N24" i="86"/>
  <c r="L24" i="86"/>
  <c r="K24" i="86"/>
  <c r="J24" i="86"/>
  <c r="F24" i="86"/>
  <c r="E24" i="86"/>
  <c r="D24" i="86"/>
  <c r="O23" i="86"/>
  <c r="N23" i="86"/>
  <c r="L23" i="86"/>
  <c r="K23" i="86"/>
  <c r="J23" i="86"/>
  <c r="F23" i="86"/>
  <c r="E23" i="86"/>
  <c r="D23" i="86"/>
  <c r="O22" i="86"/>
  <c r="N22" i="86"/>
  <c r="L22" i="86"/>
  <c r="K22" i="86"/>
  <c r="J22" i="86"/>
  <c r="F22" i="86"/>
  <c r="E22" i="86"/>
  <c r="D22" i="86"/>
  <c r="O21" i="86"/>
  <c r="N21" i="86"/>
  <c r="L21" i="86"/>
  <c r="K21" i="86"/>
  <c r="J21" i="86"/>
  <c r="F21" i="86"/>
  <c r="E21" i="86"/>
  <c r="D21" i="86"/>
  <c r="O20" i="86"/>
  <c r="N20" i="86"/>
  <c r="L20" i="86"/>
  <c r="K20" i="86"/>
  <c r="J20" i="86"/>
  <c r="F20" i="86"/>
  <c r="E20" i="86"/>
  <c r="D20" i="86"/>
  <c r="O19" i="86"/>
  <c r="N19" i="86"/>
  <c r="L19" i="86"/>
  <c r="K19" i="86"/>
  <c r="J19" i="86"/>
  <c r="F19" i="86"/>
  <c r="E19" i="86"/>
  <c r="D19" i="86"/>
  <c r="O18" i="86"/>
  <c r="N18" i="86"/>
  <c r="L18" i="86"/>
  <c r="K18" i="86"/>
  <c r="J18" i="86"/>
  <c r="F18" i="86"/>
  <c r="E18" i="86"/>
  <c r="D18" i="86"/>
  <c r="O17" i="86"/>
  <c r="N17" i="86"/>
  <c r="L17" i="86"/>
  <c r="K17" i="86"/>
  <c r="J17" i="86"/>
  <c r="F17" i="86"/>
  <c r="E17" i="86"/>
  <c r="D17" i="86"/>
  <c r="O16" i="86"/>
  <c r="N16" i="86"/>
  <c r="L16" i="86"/>
  <c r="K16" i="86"/>
  <c r="J16" i="86"/>
  <c r="F16" i="86"/>
  <c r="E16" i="86"/>
  <c r="D16" i="86"/>
  <c r="O15" i="86"/>
  <c r="N15" i="86"/>
  <c r="L15" i="86"/>
  <c r="K15" i="86"/>
  <c r="J15" i="86"/>
  <c r="F15" i="86"/>
  <c r="E15" i="86"/>
  <c r="D15" i="86"/>
  <c r="O14" i="86"/>
  <c r="N14" i="86"/>
  <c r="L14" i="86"/>
  <c r="K14" i="86"/>
  <c r="J14" i="86"/>
  <c r="F14" i="86"/>
  <c r="E14" i="86"/>
  <c r="D14" i="86"/>
  <c r="O13" i="86"/>
  <c r="N13" i="86"/>
  <c r="L13" i="86"/>
  <c r="K13" i="86"/>
  <c r="J13" i="86"/>
  <c r="F13" i="86"/>
  <c r="E13" i="86"/>
  <c r="D13" i="86"/>
  <c r="O12" i="86"/>
  <c r="N12" i="86"/>
  <c r="L12" i="86"/>
  <c r="K12" i="86"/>
  <c r="J12" i="86"/>
  <c r="F12" i="86"/>
  <c r="E12" i="86"/>
  <c r="D12" i="86"/>
  <c r="O11" i="86"/>
  <c r="N11" i="86"/>
  <c r="L11" i="86"/>
  <c r="K11" i="86"/>
  <c r="J11" i="86"/>
  <c r="F11" i="86"/>
  <c r="E11" i="86"/>
  <c r="D11" i="86"/>
  <c r="O10" i="86"/>
  <c r="N10" i="86"/>
  <c r="L10" i="86"/>
  <c r="K10" i="86"/>
  <c r="J10" i="86"/>
  <c r="F10" i="86"/>
  <c r="E10" i="86"/>
  <c r="D10" i="86"/>
  <c r="O9" i="86"/>
  <c r="N9" i="86"/>
  <c r="L9" i="86"/>
  <c r="K9" i="86"/>
  <c r="J9" i="86"/>
  <c r="F9" i="86"/>
  <c r="E9" i="86"/>
  <c r="D9" i="86"/>
  <c r="O8" i="86"/>
  <c r="N8" i="86"/>
  <c r="L8" i="86"/>
  <c r="K8" i="86"/>
  <c r="J8" i="86"/>
  <c r="F8" i="86"/>
  <c r="E8" i="86"/>
  <c r="D8" i="86"/>
  <c r="O7" i="86"/>
  <c r="N7" i="86"/>
  <c r="L7" i="86"/>
  <c r="K7" i="86"/>
  <c r="J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H15" i="85" l="1"/>
  <c r="N15" i="85"/>
  <c r="L37" i="86"/>
  <c r="H38" i="86"/>
  <c r="O18" i="85"/>
  <c r="Q47" i="2"/>
  <c r="L32" i="86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1" i="86"/>
  <c r="P86" i="86"/>
  <c r="P78" i="86"/>
  <c r="P82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P30" i="86"/>
  <c r="O32" i="86"/>
  <c r="P19" i="86"/>
  <c r="Q16" i="85"/>
  <c r="P72" i="86"/>
  <c r="P76" i="86"/>
  <c r="P73" i="86"/>
  <c r="P74" i="86"/>
  <c r="P75" i="86"/>
  <c r="P79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31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L95" i="86"/>
  <c r="D37" i="86"/>
  <c r="E61" i="86"/>
  <c r="E62" i="86" s="1"/>
  <c r="H67" i="86"/>
  <c r="K32" i="86"/>
  <c r="K33" i="86" s="1"/>
  <c r="D38" i="86"/>
  <c r="I67" i="86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B83" i="66"/>
  <c r="C83" i="66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8" i="46"/>
  <c r="O88" i="46"/>
  <c r="N90" i="46"/>
  <c r="O90" i="46"/>
  <c r="N91" i="46"/>
  <c r="O91" i="46"/>
  <c r="N92" i="46"/>
  <c r="O92" i="46"/>
  <c r="N93" i="46"/>
  <c r="O93" i="46"/>
  <c r="L88" i="46"/>
  <c r="L90" i="46"/>
  <c r="L91" i="46"/>
  <c r="L92" i="46"/>
  <c r="F88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K95" i="83"/>
  <c r="E95" i="83"/>
  <c r="K94" i="83"/>
  <c r="J94" i="83"/>
  <c r="E94" i="83"/>
  <c r="D94" i="83"/>
  <c r="K93" i="83"/>
  <c r="J93" i="83"/>
  <c r="E93" i="83"/>
  <c r="D93" i="83"/>
  <c r="K92" i="83"/>
  <c r="J92" i="83"/>
  <c r="E92" i="83"/>
  <c r="D92" i="83"/>
  <c r="K91" i="83"/>
  <c r="J91" i="83"/>
  <c r="E91" i="83"/>
  <c r="D91" i="83"/>
  <c r="K90" i="83"/>
  <c r="J90" i="83"/>
  <c r="E90" i="83"/>
  <c r="D90" i="83"/>
  <c r="K89" i="83"/>
  <c r="J89" i="83"/>
  <c r="E89" i="83"/>
  <c r="D89" i="83"/>
  <c r="K88" i="83"/>
  <c r="J88" i="83"/>
  <c r="E88" i="83"/>
  <c r="D88" i="83"/>
  <c r="K87" i="83"/>
  <c r="J87" i="83"/>
  <c r="E87" i="83"/>
  <c r="D87" i="83"/>
  <c r="O86" i="83"/>
  <c r="N86" i="83"/>
  <c r="L86" i="83"/>
  <c r="K86" i="83"/>
  <c r="J86" i="83"/>
  <c r="F86" i="83"/>
  <c r="E86" i="83"/>
  <c r="D86" i="83"/>
  <c r="O85" i="83"/>
  <c r="N85" i="83"/>
  <c r="L85" i="83"/>
  <c r="K85" i="83"/>
  <c r="J85" i="83"/>
  <c r="F85" i="83"/>
  <c r="E85" i="83"/>
  <c r="D85" i="83"/>
  <c r="O84" i="83"/>
  <c r="N84" i="83"/>
  <c r="L84" i="83"/>
  <c r="K84" i="83"/>
  <c r="J84" i="83"/>
  <c r="F84" i="83"/>
  <c r="E84" i="83"/>
  <c r="D84" i="83"/>
  <c r="O83" i="83"/>
  <c r="N83" i="83"/>
  <c r="L83" i="83"/>
  <c r="K83" i="83"/>
  <c r="J83" i="83"/>
  <c r="F83" i="83"/>
  <c r="E83" i="83"/>
  <c r="D83" i="83"/>
  <c r="O82" i="83"/>
  <c r="N82" i="83"/>
  <c r="L82" i="83"/>
  <c r="K82" i="83"/>
  <c r="J82" i="83"/>
  <c r="F82" i="83"/>
  <c r="E82" i="83"/>
  <c r="D82" i="83"/>
  <c r="O81" i="83"/>
  <c r="N81" i="83"/>
  <c r="L81" i="83"/>
  <c r="K81" i="83"/>
  <c r="J81" i="83"/>
  <c r="F81" i="83"/>
  <c r="E81" i="83"/>
  <c r="D81" i="83"/>
  <c r="O80" i="83"/>
  <c r="N80" i="83"/>
  <c r="L80" i="83"/>
  <c r="K80" i="83"/>
  <c r="J80" i="83"/>
  <c r="F80" i="83"/>
  <c r="E80" i="83"/>
  <c r="D80" i="83"/>
  <c r="K79" i="83"/>
  <c r="J79" i="83"/>
  <c r="E79" i="83"/>
  <c r="D79" i="83"/>
  <c r="O78" i="83"/>
  <c r="N78" i="83"/>
  <c r="L78" i="83"/>
  <c r="K78" i="83"/>
  <c r="J78" i="83"/>
  <c r="F78" i="83"/>
  <c r="E78" i="83"/>
  <c r="D78" i="83"/>
  <c r="O77" i="83"/>
  <c r="N77" i="83"/>
  <c r="L77" i="83"/>
  <c r="K77" i="83"/>
  <c r="J77" i="83"/>
  <c r="F77" i="83"/>
  <c r="E77" i="83"/>
  <c r="D77" i="83"/>
  <c r="O76" i="83"/>
  <c r="N76" i="83"/>
  <c r="L76" i="83"/>
  <c r="K76" i="83"/>
  <c r="J76" i="83"/>
  <c r="F76" i="83"/>
  <c r="E76" i="83"/>
  <c r="D76" i="83"/>
  <c r="K75" i="83"/>
  <c r="J75" i="83"/>
  <c r="E75" i="83"/>
  <c r="D75" i="83"/>
  <c r="O74" i="83"/>
  <c r="N74" i="83"/>
  <c r="L74" i="83"/>
  <c r="K74" i="83"/>
  <c r="J74" i="83"/>
  <c r="F74" i="83"/>
  <c r="E74" i="83"/>
  <c r="D74" i="83"/>
  <c r="O73" i="83"/>
  <c r="N73" i="83"/>
  <c r="L73" i="83"/>
  <c r="K73" i="83"/>
  <c r="J73" i="83"/>
  <c r="F73" i="83"/>
  <c r="E73" i="83"/>
  <c r="D73" i="83"/>
  <c r="O72" i="83"/>
  <c r="N72" i="83"/>
  <c r="L72" i="83"/>
  <c r="K72" i="83"/>
  <c r="J72" i="83"/>
  <c r="F72" i="83"/>
  <c r="E72" i="83"/>
  <c r="D72" i="83"/>
  <c r="O71" i="83"/>
  <c r="N71" i="83"/>
  <c r="L71" i="83"/>
  <c r="K71" i="83"/>
  <c r="J71" i="83"/>
  <c r="F71" i="83"/>
  <c r="E71" i="83"/>
  <c r="D71" i="83"/>
  <c r="O70" i="83"/>
  <c r="N70" i="83"/>
  <c r="L70" i="83"/>
  <c r="K70" i="83"/>
  <c r="J70" i="83"/>
  <c r="F70" i="83"/>
  <c r="E70" i="83"/>
  <c r="D70" i="83"/>
  <c r="O69" i="83"/>
  <c r="N69" i="83"/>
  <c r="L69" i="83"/>
  <c r="K69" i="83"/>
  <c r="J69" i="83"/>
  <c r="F69" i="83"/>
  <c r="E69" i="83"/>
  <c r="D69" i="83"/>
  <c r="O68" i="83"/>
  <c r="N68" i="83"/>
  <c r="L68" i="83"/>
  <c r="K68" i="83"/>
  <c r="J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L48" i="83"/>
  <c r="K48" i="83"/>
  <c r="F48" i="83"/>
  <c r="E48" i="83"/>
  <c r="D48" i="83"/>
  <c r="K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K30" i="83"/>
  <c r="E30" i="83"/>
  <c r="D30" i="83"/>
  <c r="K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K25" i="83"/>
  <c r="F25" i="83"/>
  <c r="E25" i="83"/>
  <c r="D25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D95" i="8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K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I61" i="81"/>
  <c r="K61" i="81" s="1"/>
  <c r="H61" i="81"/>
  <c r="J61" i="81" s="1"/>
  <c r="C61" i="81"/>
  <c r="B61" i="81"/>
  <c r="D61" i="81" s="1"/>
  <c r="O60" i="81"/>
  <c r="N60" i="81"/>
  <c r="L60" i="81"/>
  <c r="K60" i="81"/>
  <c r="J60" i="81"/>
  <c r="F60" i="81"/>
  <c r="E60" i="81"/>
  <c r="D60" i="81"/>
  <c r="O59" i="81"/>
  <c r="N59" i="81"/>
  <c r="L59" i="81"/>
  <c r="K59" i="81"/>
  <c r="J59" i="81"/>
  <c r="F59" i="81"/>
  <c r="E59" i="81"/>
  <c r="D59" i="81"/>
  <c r="O58" i="81"/>
  <c r="N58" i="81"/>
  <c r="L58" i="81"/>
  <c r="K58" i="81"/>
  <c r="J58" i="81"/>
  <c r="F58" i="81"/>
  <c r="E58" i="81"/>
  <c r="D58" i="81"/>
  <c r="K57" i="81"/>
  <c r="J57" i="81"/>
  <c r="E57" i="81"/>
  <c r="D57" i="81"/>
  <c r="K56" i="81"/>
  <c r="J56" i="81"/>
  <c r="E56" i="81"/>
  <c r="D56" i="81"/>
  <c r="K55" i="81"/>
  <c r="J55" i="81"/>
  <c r="E55" i="81"/>
  <c r="D55" i="81"/>
  <c r="K54" i="81"/>
  <c r="J54" i="81"/>
  <c r="E54" i="81"/>
  <c r="D54" i="81"/>
  <c r="K53" i="81"/>
  <c r="J53" i="81"/>
  <c r="E53" i="81"/>
  <c r="D53" i="81"/>
  <c r="O52" i="81"/>
  <c r="N52" i="81"/>
  <c r="L52" i="81"/>
  <c r="K52" i="81"/>
  <c r="J52" i="81"/>
  <c r="F52" i="81"/>
  <c r="E52" i="81"/>
  <c r="D52" i="81"/>
  <c r="O51" i="81"/>
  <c r="N51" i="81"/>
  <c r="L51" i="81"/>
  <c r="K51" i="81"/>
  <c r="J51" i="81"/>
  <c r="F51" i="81"/>
  <c r="E51" i="81"/>
  <c r="D51" i="81"/>
  <c r="O50" i="81"/>
  <c r="N50" i="81"/>
  <c r="L50" i="81"/>
  <c r="K50" i="81"/>
  <c r="J50" i="81"/>
  <c r="F50" i="81"/>
  <c r="E50" i="81"/>
  <c r="D50" i="81"/>
  <c r="O49" i="81"/>
  <c r="N49" i="81"/>
  <c r="L49" i="81"/>
  <c r="K49" i="81"/>
  <c r="J49" i="81"/>
  <c r="F49" i="81"/>
  <c r="E49" i="81"/>
  <c r="D49" i="81"/>
  <c r="O48" i="81"/>
  <c r="N48" i="81"/>
  <c r="L48" i="81"/>
  <c r="K48" i="81"/>
  <c r="J48" i="81"/>
  <c r="F48" i="81"/>
  <c r="E48" i="81"/>
  <c r="D48" i="81"/>
  <c r="O47" i="81"/>
  <c r="N47" i="81"/>
  <c r="L47" i="81"/>
  <c r="K47" i="81"/>
  <c r="J47" i="81"/>
  <c r="F47" i="81"/>
  <c r="E47" i="81"/>
  <c r="D47" i="81"/>
  <c r="O46" i="81"/>
  <c r="N46" i="81"/>
  <c r="L46" i="81"/>
  <c r="K46" i="81"/>
  <c r="J46" i="81"/>
  <c r="F46" i="81"/>
  <c r="E46" i="81"/>
  <c r="D46" i="81"/>
  <c r="O45" i="81"/>
  <c r="N45" i="81"/>
  <c r="L45" i="81"/>
  <c r="K45" i="81"/>
  <c r="J45" i="81"/>
  <c r="F45" i="81"/>
  <c r="E45" i="81"/>
  <c r="D45" i="81"/>
  <c r="O44" i="81"/>
  <c r="N44" i="81"/>
  <c r="L44" i="81"/>
  <c r="K44" i="81"/>
  <c r="J44" i="81"/>
  <c r="F44" i="81"/>
  <c r="E44" i="81"/>
  <c r="D44" i="81"/>
  <c r="O43" i="81"/>
  <c r="N43" i="81"/>
  <c r="L43" i="81"/>
  <c r="K43" i="81"/>
  <c r="J43" i="81"/>
  <c r="F43" i="81"/>
  <c r="E43" i="81"/>
  <c r="D43" i="81"/>
  <c r="O42" i="81"/>
  <c r="N42" i="81"/>
  <c r="L42" i="81"/>
  <c r="K42" i="81"/>
  <c r="J42" i="81"/>
  <c r="F42" i="81"/>
  <c r="E42" i="81"/>
  <c r="D42" i="81"/>
  <c r="O41" i="81"/>
  <c r="N41" i="81"/>
  <c r="L41" i="81"/>
  <c r="K41" i="81"/>
  <c r="J41" i="81"/>
  <c r="F41" i="81"/>
  <c r="E41" i="81"/>
  <c r="D41" i="81"/>
  <c r="O40" i="81"/>
  <c r="N40" i="81"/>
  <c r="L40" i="81"/>
  <c r="K40" i="81"/>
  <c r="J40" i="81"/>
  <c r="F40" i="81"/>
  <c r="E40" i="81"/>
  <c r="D40" i="81"/>
  <c r="O39" i="81"/>
  <c r="N39" i="81"/>
  <c r="L39" i="81"/>
  <c r="K39" i="81"/>
  <c r="J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G15" i="80" s="1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F83" i="66" l="1"/>
  <c r="H15" i="80"/>
  <c r="M15" i="80"/>
  <c r="E38" i="81"/>
  <c r="I67" i="81"/>
  <c r="N55" i="66"/>
  <c r="P91" i="46"/>
  <c r="K62" i="81"/>
  <c r="D33" i="81"/>
  <c r="E96" i="83"/>
  <c r="P82" i="48"/>
  <c r="J62" i="81"/>
  <c r="P83" i="48"/>
  <c r="P79" i="48"/>
  <c r="P30" i="48"/>
  <c r="P92" i="46"/>
  <c r="P88" i="46"/>
  <c r="P94" i="81"/>
  <c r="R16" i="80"/>
  <c r="P96" i="83"/>
  <c r="P20" i="83"/>
  <c r="P93" i="46"/>
  <c r="P87" i="81"/>
  <c r="P59" i="81"/>
  <c r="P60" i="81"/>
  <c r="P90" i="46"/>
  <c r="L95" i="81"/>
  <c r="P68" i="81"/>
  <c r="P71" i="81"/>
  <c r="P78" i="81"/>
  <c r="P79" i="81"/>
  <c r="P84" i="81"/>
  <c r="P89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81" i="48"/>
  <c r="P80" i="48"/>
  <c r="P29" i="48"/>
  <c r="P49" i="47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P84" i="83"/>
  <c r="F95" i="83"/>
  <c r="J62" i="83"/>
  <c r="K62" i="83"/>
  <c r="O95" i="83"/>
  <c r="P5" i="83"/>
  <c r="P37" i="83" s="1"/>
  <c r="P66" i="83" s="1"/>
  <c r="P40" i="83"/>
  <c r="P43" i="83"/>
  <c r="P62" i="83"/>
  <c r="D6" i="83"/>
  <c r="H6" i="83"/>
  <c r="P28" i="83"/>
  <c r="P33" i="83"/>
  <c r="P68" i="83"/>
  <c r="P71" i="83"/>
  <c r="P78" i="83"/>
  <c r="P76" i="83"/>
  <c r="P80" i="83"/>
  <c r="P81" i="83"/>
  <c r="P82" i="83"/>
  <c r="P85" i="83"/>
  <c r="P83" i="83"/>
  <c r="P8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51" i="83"/>
  <c r="N61" i="83"/>
  <c r="P49" i="83"/>
  <c r="P52" i="83"/>
  <c r="P54" i="83"/>
  <c r="P50" i="83"/>
  <c r="F61" i="83"/>
  <c r="P41" i="83"/>
  <c r="P42" i="83"/>
  <c r="P45" i="83"/>
  <c r="E61" i="83"/>
  <c r="E62" i="83" s="1"/>
  <c r="J33" i="83"/>
  <c r="D33" i="83"/>
  <c r="P7" i="83"/>
  <c r="P8" i="83"/>
  <c r="P9" i="83"/>
  <c r="P13" i="83"/>
  <c r="P14" i="83"/>
  <c r="P17" i="83"/>
  <c r="P25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B61" i="36" l="1"/>
  <c r="C61" i="36"/>
  <c r="H61" i="36"/>
  <c r="I61" i="36"/>
  <c r="L82" i="48" l="1"/>
  <c r="F82" i="48"/>
  <c r="B95" i="36" l="1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8" l="1"/>
  <c r="C32" i="48"/>
  <c r="H32" i="48"/>
  <c r="I32" i="48"/>
  <c r="N32" i="48" l="1"/>
  <c r="O32" i="48"/>
  <c r="L32" i="48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87" i="47"/>
  <c r="P83" i="47"/>
  <c r="N54" i="48" l="1"/>
  <c r="O54" i="48"/>
  <c r="L54" i="48"/>
  <c r="F54" i="48"/>
  <c r="P54" i="48" l="1"/>
  <c r="I61" i="3" l="1"/>
  <c r="K95" i="46" l="1"/>
  <c r="H61" i="3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3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M7" i="74"/>
  <c r="I7" i="74"/>
  <c r="H7" i="74"/>
  <c r="H15" i="74" s="1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N10" i="72"/>
  <c r="M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N15" i="72" s="1"/>
  <c r="M7" i="72"/>
  <c r="I7" i="72"/>
  <c r="H7" i="72"/>
  <c r="G7" i="72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M15" i="72" l="1"/>
  <c r="G15" i="72"/>
  <c r="N15" i="74"/>
  <c r="M15" i="74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5" i="70" l="1"/>
  <c r="N95" i="70"/>
  <c r="L95" i="70"/>
  <c r="K95" i="70"/>
  <c r="J95" i="70"/>
  <c r="F95" i="70"/>
  <c r="K93" i="70"/>
  <c r="J93" i="70"/>
  <c r="E93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K70" i="70"/>
  <c r="J70" i="70"/>
  <c r="E70" i="70"/>
  <c r="O69" i="70"/>
  <c r="N69" i="70"/>
  <c r="L69" i="70"/>
  <c r="K69" i="70"/>
  <c r="J69" i="70"/>
  <c r="F69" i="70"/>
  <c r="E69" i="70"/>
  <c r="O68" i="70"/>
  <c r="N68" i="70"/>
  <c r="L68" i="70"/>
  <c r="K68" i="70"/>
  <c r="J68" i="70"/>
  <c r="F68" i="70"/>
  <c r="E68" i="70"/>
  <c r="N66" i="70"/>
  <c r="J66" i="70"/>
  <c r="H66" i="70"/>
  <c r="D66" i="70"/>
  <c r="O62" i="70"/>
  <c r="N62" i="70"/>
  <c r="L62" i="70"/>
  <c r="F62" i="70"/>
  <c r="I61" i="70"/>
  <c r="H61" i="70"/>
  <c r="K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O17" i="70"/>
  <c r="N17" i="70"/>
  <c r="L17" i="70"/>
  <c r="K17" i="70"/>
  <c r="F17" i="70"/>
  <c r="E17" i="70"/>
  <c r="D17" i="70"/>
  <c r="O16" i="70"/>
  <c r="N16" i="70"/>
  <c r="L16" i="70"/>
  <c r="K16" i="70"/>
  <c r="F16" i="70"/>
  <c r="E16" i="70"/>
  <c r="D16" i="70"/>
  <c r="O15" i="70"/>
  <c r="N15" i="70"/>
  <c r="L15" i="70"/>
  <c r="K15" i="70"/>
  <c r="F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K31" i="68"/>
  <c r="J31" i="68"/>
  <c r="F31" i="68"/>
  <c r="E31" i="68"/>
  <c r="D31" i="68"/>
  <c r="K30" i="68"/>
  <c r="J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I83" i="66"/>
  <c r="H83" i="66"/>
  <c r="N83" i="66" s="1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E31" i="66"/>
  <c r="K30" i="66"/>
  <c r="E30" i="66"/>
  <c r="K29" i="66"/>
  <c r="E29" i="66"/>
  <c r="K28" i="66"/>
  <c r="E28" i="66"/>
  <c r="K27" i="66"/>
  <c r="E27" i="66"/>
  <c r="K26" i="66"/>
  <c r="E26" i="66"/>
  <c r="K25" i="66"/>
  <c r="E25" i="66"/>
  <c r="K24" i="66"/>
  <c r="E24" i="66"/>
  <c r="K23" i="66"/>
  <c r="E23" i="66"/>
  <c r="K22" i="66"/>
  <c r="E22" i="66"/>
  <c r="K21" i="66"/>
  <c r="E21" i="66"/>
  <c r="K20" i="66"/>
  <c r="E20" i="66"/>
  <c r="K19" i="66"/>
  <c r="E19" i="66"/>
  <c r="K18" i="66"/>
  <c r="E18" i="66"/>
  <c r="K17" i="66"/>
  <c r="E17" i="66"/>
  <c r="K16" i="66"/>
  <c r="E16" i="66"/>
  <c r="K15" i="66"/>
  <c r="E15" i="66"/>
  <c r="K14" i="66"/>
  <c r="E14" i="66"/>
  <c r="K13" i="66"/>
  <c r="E13" i="66"/>
  <c r="K12" i="66"/>
  <c r="E12" i="66"/>
  <c r="K11" i="66"/>
  <c r="E11" i="66"/>
  <c r="K10" i="66"/>
  <c r="E10" i="66"/>
  <c r="K9" i="66"/>
  <c r="E9" i="66"/>
  <c r="O8" i="66"/>
  <c r="N8" i="66"/>
  <c r="K8" i="66"/>
  <c r="F8" i="66"/>
  <c r="E8" i="66"/>
  <c r="O7" i="66"/>
  <c r="N7" i="66"/>
  <c r="L7" i="66"/>
  <c r="K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L61" i="70" l="1"/>
  <c r="D96" i="68"/>
  <c r="L83" i="66"/>
  <c r="O83" i="66"/>
  <c r="P83" i="66" s="1"/>
  <c r="N61" i="70"/>
  <c r="O61" i="70"/>
  <c r="E33" i="68"/>
  <c r="F55" i="66"/>
  <c r="L55" i="66"/>
  <c r="D94" i="70"/>
  <c r="D95" i="70" s="1"/>
  <c r="E62" i="68"/>
  <c r="D83" i="66"/>
  <c r="D84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33" i="70"/>
  <c r="L95" i="68"/>
  <c r="P33" i="68"/>
  <c r="P39" i="66"/>
  <c r="P41" i="66"/>
  <c r="F32" i="66"/>
  <c r="N8" i="69"/>
  <c r="R7" i="69"/>
  <c r="P95" i="70"/>
  <c r="P39" i="70"/>
  <c r="P41" i="70"/>
  <c r="P43" i="70"/>
  <c r="P45" i="70"/>
  <c r="P47" i="70"/>
  <c r="P7" i="70"/>
  <c r="P9" i="70"/>
  <c r="P11" i="70"/>
  <c r="P13" i="70"/>
  <c r="P15" i="70"/>
  <c r="P17" i="70"/>
  <c r="M6" i="69"/>
  <c r="M7" i="69"/>
  <c r="P7" i="68"/>
  <c r="P9" i="68"/>
  <c r="P11" i="68"/>
  <c r="P13" i="68"/>
  <c r="P15" i="68"/>
  <c r="P17" i="68"/>
  <c r="P19" i="68"/>
  <c r="P21" i="68"/>
  <c r="P23" i="68"/>
  <c r="P25" i="68"/>
  <c r="P29" i="68"/>
  <c r="L32" i="68"/>
  <c r="P63" i="66"/>
  <c r="P33" i="66"/>
  <c r="P7" i="66"/>
  <c r="P62" i="70"/>
  <c r="P69" i="70"/>
  <c r="P40" i="70"/>
  <c r="P42" i="70"/>
  <c r="P44" i="70"/>
  <c r="P46" i="70"/>
  <c r="P52" i="70"/>
  <c r="O32" i="70"/>
  <c r="P8" i="70"/>
  <c r="P10" i="70"/>
  <c r="P12" i="70"/>
  <c r="P14" i="70"/>
  <c r="P16" i="70"/>
  <c r="N32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L32" i="70"/>
  <c r="C38" i="70"/>
  <c r="E38" i="70"/>
  <c r="I38" i="70"/>
  <c r="K38" i="70"/>
  <c r="O38" i="70"/>
  <c r="J61" i="70"/>
  <c r="J62" i="70" s="1"/>
  <c r="E94" i="70"/>
  <c r="K94" i="70"/>
  <c r="K61" i="70"/>
  <c r="J94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J95" i="68"/>
  <c r="K95" i="68"/>
  <c r="L6" i="67"/>
  <c r="L8" i="67" s="1"/>
  <c r="N8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61" i="70" l="1"/>
  <c r="P95" i="68"/>
  <c r="E62" i="70"/>
  <c r="R8" i="67"/>
  <c r="M8" i="69"/>
  <c r="R8" i="65"/>
  <c r="P32" i="70"/>
  <c r="E95" i="70"/>
  <c r="K62" i="70"/>
  <c r="R8" i="69"/>
  <c r="P32" i="68"/>
  <c r="K33" i="68"/>
  <c r="P32" i="66"/>
  <c r="K33" i="66"/>
  <c r="E56" i="66"/>
  <c r="E33" i="66"/>
  <c r="K56" i="66"/>
  <c r="L95" i="48" l="1"/>
  <c r="D68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F69" i="48"/>
  <c r="E69" i="48"/>
  <c r="D69" i="48"/>
  <c r="O68" i="48"/>
  <c r="N68" i="48"/>
  <c r="L68" i="48"/>
  <c r="K68" i="48"/>
  <c r="F68" i="48"/>
  <c r="E68" i="48"/>
  <c r="D68" i="48"/>
  <c r="N66" i="48"/>
  <c r="J66" i="48"/>
  <c r="H66" i="48"/>
  <c r="D66" i="48"/>
  <c r="B66" i="48"/>
  <c r="O62" i="48"/>
  <c r="N62" i="48"/>
  <c r="L62" i="48"/>
  <c r="F62" i="48"/>
  <c r="E61" i="48"/>
  <c r="K60" i="48"/>
  <c r="E60" i="48"/>
  <c r="D60" i="48"/>
  <c r="O59" i="48"/>
  <c r="N59" i="48"/>
  <c r="K59" i="48"/>
  <c r="F59" i="48"/>
  <c r="E59" i="48"/>
  <c r="D59" i="48"/>
  <c r="K58" i="48"/>
  <c r="E58" i="48"/>
  <c r="D58" i="48"/>
  <c r="O57" i="48"/>
  <c r="K57" i="48"/>
  <c r="E57" i="48"/>
  <c r="D57" i="48"/>
  <c r="K56" i="48"/>
  <c r="E56" i="48"/>
  <c r="D56" i="48"/>
  <c r="K55" i="48"/>
  <c r="E55" i="48"/>
  <c r="D55" i="48"/>
  <c r="K54" i="48"/>
  <c r="E54" i="48"/>
  <c r="D54" i="48"/>
  <c r="K53" i="48"/>
  <c r="E53" i="48"/>
  <c r="D53" i="48"/>
  <c r="K52" i="48"/>
  <c r="E52" i="48"/>
  <c r="D52" i="48"/>
  <c r="K51" i="48"/>
  <c r="E51" i="48"/>
  <c r="D51" i="48"/>
  <c r="K50" i="48"/>
  <c r="E50" i="48"/>
  <c r="D50" i="48"/>
  <c r="O49" i="48"/>
  <c r="N49" i="48"/>
  <c r="L49" i="48"/>
  <c r="K49" i="48"/>
  <c r="F49" i="48"/>
  <c r="E49" i="48"/>
  <c r="D49" i="48"/>
  <c r="O48" i="48"/>
  <c r="N48" i="48"/>
  <c r="L48" i="48"/>
  <c r="K48" i="48"/>
  <c r="F48" i="48"/>
  <c r="E48" i="48"/>
  <c r="D48" i="48"/>
  <c r="O47" i="48"/>
  <c r="N47" i="48"/>
  <c r="L47" i="48"/>
  <c r="K47" i="48"/>
  <c r="F47" i="48"/>
  <c r="E47" i="48"/>
  <c r="D47" i="48"/>
  <c r="O46" i="48"/>
  <c r="N46" i="48"/>
  <c r="L46" i="48"/>
  <c r="K46" i="48"/>
  <c r="F46" i="48"/>
  <c r="E46" i="48"/>
  <c r="D46" i="48"/>
  <c r="O45" i="48"/>
  <c r="N45" i="48"/>
  <c r="L45" i="48"/>
  <c r="K45" i="48"/>
  <c r="F45" i="48"/>
  <c r="E45" i="48"/>
  <c r="D45" i="48"/>
  <c r="O44" i="48"/>
  <c r="N44" i="48"/>
  <c r="L44" i="48"/>
  <c r="K44" i="48"/>
  <c r="F44" i="48"/>
  <c r="E44" i="48"/>
  <c r="D44" i="48"/>
  <c r="O43" i="48"/>
  <c r="N43" i="48"/>
  <c r="L43" i="48"/>
  <c r="K43" i="48"/>
  <c r="F43" i="48"/>
  <c r="E43" i="48"/>
  <c r="D43" i="48"/>
  <c r="O42" i="48"/>
  <c r="N42" i="48"/>
  <c r="L42" i="48"/>
  <c r="K42" i="48"/>
  <c r="F42" i="48"/>
  <c r="E42" i="48"/>
  <c r="D42" i="48"/>
  <c r="O41" i="48"/>
  <c r="N41" i="48"/>
  <c r="L41" i="48"/>
  <c r="K41" i="48"/>
  <c r="F41" i="48"/>
  <c r="E41" i="48"/>
  <c r="D41" i="48"/>
  <c r="O40" i="48"/>
  <c r="N40" i="48"/>
  <c r="L40" i="48"/>
  <c r="K40" i="48"/>
  <c r="F40" i="48"/>
  <c r="E40" i="48"/>
  <c r="D40" i="48"/>
  <c r="O39" i="48"/>
  <c r="N39" i="48"/>
  <c r="L39" i="48"/>
  <c r="K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B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O40" i="46"/>
  <c r="N40" i="46"/>
  <c r="L40" i="46"/>
  <c r="F40" i="46"/>
  <c r="E40" i="46"/>
  <c r="D40" i="46"/>
  <c r="O39" i="46"/>
  <c r="N39" i="46"/>
  <c r="L39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N5" i="46"/>
  <c r="J5" i="46"/>
  <c r="H5" i="46"/>
  <c r="D5" i="46"/>
  <c r="I12" i="49" l="1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F95" i="48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F95" i="47"/>
  <c r="P33" i="47"/>
  <c r="P96" i="46"/>
  <c r="P39" i="48"/>
  <c r="P41" i="48"/>
  <c r="P43" i="48"/>
  <c r="P45" i="48"/>
  <c r="P47" i="48"/>
  <c r="P49" i="48"/>
  <c r="P5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I40" i="2" s="1"/>
  <c r="J33" i="2"/>
  <c r="J40" i="2" s="1"/>
  <c r="C33" i="2"/>
  <c r="D33" i="2"/>
  <c r="J13" i="2"/>
  <c r="I13" i="2"/>
  <c r="D13" i="2"/>
  <c r="D20" i="2" s="1"/>
  <c r="C13" i="2"/>
  <c r="C20" i="2" s="1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60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C32" i="36"/>
  <c r="E32" i="36" s="1"/>
  <c r="B32" i="36"/>
  <c r="D32" i="36" s="1"/>
  <c r="O31" i="36"/>
  <c r="N31" i="36"/>
  <c r="L31" i="36"/>
  <c r="K31" i="36"/>
  <c r="F31" i="36"/>
  <c r="E31" i="36"/>
  <c r="D31" i="36"/>
  <c r="O30" i="36"/>
  <c r="N30" i="36"/>
  <c r="L30" i="36"/>
  <c r="K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K82" i="3"/>
  <c r="K83" i="3"/>
  <c r="K84" i="3"/>
  <c r="L84" i="3"/>
  <c r="K85" i="3"/>
  <c r="L85" i="3"/>
  <c r="K86" i="3"/>
  <c r="L86" i="3"/>
  <c r="K87" i="3"/>
  <c r="K88" i="3"/>
  <c r="K89" i="3"/>
  <c r="K90" i="3"/>
  <c r="K91" i="3"/>
  <c r="K92" i="3"/>
  <c r="K93" i="3"/>
  <c r="K94" i="3"/>
  <c r="J96" i="3"/>
  <c r="K96" i="3"/>
  <c r="L96" i="3"/>
  <c r="K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I32" i="3"/>
  <c r="K32" i="3" s="1"/>
  <c r="H32" i="3"/>
  <c r="J32" i="3" s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C32" i="3"/>
  <c r="E32" i="3" s="1"/>
  <c r="B32" i="3"/>
  <c r="D32" i="3" s="1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33" i="36" l="1"/>
  <c r="J20" i="2"/>
  <c r="I20" i="2"/>
  <c r="P32" i="47"/>
  <c r="P61" i="47"/>
  <c r="P50" i="2"/>
  <c r="O10" i="2"/>
  <c r="O30" i="2"/>
  <c r="O6" i="36"/>
  <c r="C38" i="36"/>
  <c r="O67" i="36"/>
  <c r="L46" i="2"/>
  <c r="F46" i="2"/>
  <c r="K45" i="2"/>
  <c r="E45" i="2"/>
  <c r="E46" i="2"/>
  <c r="K46" i="2"/>
  <c r="P95" i="47"/>
  <c r="P13" i="2"/>
  <c r="E62" i="47"/>
  <c r="P61" i="48"/>
  <c r="O38" i="36"/>
  <c r="C67" i="36"/>
  <c r="H67" i="36"/>
  <c r="J38" i="36"/>
  <c r="N6" i="36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O50" i="2"/>
  <c r="Q34" i="2"/>
  <c r="Q28" i="2"/>
  <c r="Q29" i="2"/>
  <c r="G10" i="2"/>
  <c r="Q57" i="2"/>
  <c r="Q56" i="2"/>
  <c r="Q54" i="2"/>
  <c r="Q49" i="2"/>
  <c r="P33" i="2"/>
  <c r="Q39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<sst xmlns="http://schemas.openxmlformats.org/spreadsheetml/2006/main" count="2033" uniqueCount="243">
  <si>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</si>
  <si>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</si>
  <si>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</si>
  <si>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</si>
  <si>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</si>
  <si>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</si>
  <si>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</si>
  <si>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</si>
  <si>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</si>
  <si>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</si>
  <si>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</si>
  <si>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</si>
  <si>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</si>
  <si>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</si>
  <si>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</si>
  <si>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</si>
  <si>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</si>
  <si>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</si>
  <si>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</si>
  <si>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</si>
  <si>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</si>
  <si>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</si>
  <si>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</si>
  <si>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</si>
  <si>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</si>
  <si>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</si>
  <si>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</si>
  <si>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</si>
  <si>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</si>
  <si>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</si>
  <si>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</si>
  <si>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</si>
  <si>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</si>
  <si>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</si>
  <si>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</si>
  <si>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</si>
  <si>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</si>
  <si>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</si>
  <si>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</si>
  <si>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</si>
  <si>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</si>
  <si>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</si>
  <si>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</si>
  <si>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</si>
  <si>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</si>
  <si>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</si>
  <si>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</si>
  <si>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</si>
  <si>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</si>
  <si>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</si>
  <si>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</si>
  <si>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</si>
  <si>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</si>
  <si>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</si>
  <si>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</si>
  <si>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</si>
  <si>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</si>
  <si>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</si>
  <si>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</si>
  <si>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</si>
  <si>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</si>
  <si>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</si>
  <si>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</si>
  <si>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</si>
  <si>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</si>
  <si>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</si>
  <si>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</si>
  <si>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</si>
  <si>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</si>
  <si>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</si>
  <si>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</si>
  <si>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</si>
  <si>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</si>
  <si>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</si>
  <si>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</si>
  <si>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</si>
  <si>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</si>
  <si>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</si>
  <si>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</si>
  <si>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</si>
  <si>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</si>
  <si>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</si>
  <si>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</si>
  <si>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</si>
  <si>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</si>
  <si>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</si>
  <si>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</si>
  <si>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</si>
  <si>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</si>
  <si>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</si>
  <si>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</si>
  <si>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</si>
  <si>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</si>
  <si>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</si>
  <si>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</si>
  <si>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</si>
  <si>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</si>
  <si>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</si>
  <si>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</si>
  <si>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</si>
  <si>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</si>
  <si>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</si>
  <si>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</si>
  <si>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</si>
  <si>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</si>
  <si>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</si>
  <si>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</si>
  <si>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</si>
  <si>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</si>
  <si>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</si>
  <si>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</si>
  <si>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</si>
  <si>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</si>
  <si>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</si>
  <si>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</si>
  <si>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</si>
  <si>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</si>
  <si>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</si>
  <si>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</si>
  <si>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</si>
  <si>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</si>
  <si>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</si>
  <si>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</si>
  <si>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</si>
  <si>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</si>
  <si>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</si>
  <si>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</si>
  <si>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</si>
  <si>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</si>
  <si>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</si>
  <si>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</si>
  <si>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</si>
  <si>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</si>
  <si>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</si>
  <si>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</si>
  <si>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</si>
  <si>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</si>
  <si>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</si>
  <si>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</si>
  <si>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</si>
  <si>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</si>
  <si>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</si>
  <si>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</si>
  <si>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Ano Móvel</t>
  </si>
  <si>
    <t>2020 - Dados Definitivos (09-09-2021)</t>
  </si>
  <si>
    <t>2021  - Dados Definitivos  ( 09-08-2022)</t>
  </si>
  <si>
    <t>2022 - Dados Definitivos Revistos (09-08-2024)</t>
  </si>
  <si>
    <t>2023 - Dados Definitivos (09-08-2024)</t>
  </si>
  <si>
    <t>2007/2024</t>
  </si>
  <si>
    <t>D       2025/2024</t>
  </si>
  <si>
    <t>2025 /2024</t>
  </si>
  <si>
    <t>2025 / 2024</t>
  </si>
  <si>
    <t>2025/2024</t>
  </si>
  <si>
    <t>FRANCA</t>
  </si>
  <si>
    <t>E.U.AMERICA</t>
  </si>
  <si>
    <t>BRASIL</t>
  </si>
  <si>
    <t>REINO UNIDO</t>
  </si>
  <si>
    <t>ALEMANHA</t>
  </si>
  <si>
    <t>ANGOLA</t>
  </si>
  <si>
    <t>CANADA</t>
  </si>
  <si>
    <t>PAISES BAIXOS</t>
  </si>
  <si>
    <t>POLONIA</t>
  </si>
  <si>
    <t>BELGICA</t>
  </si>
  <si>
    <t>SUICA</t>
  </si>
  <si>
    <t>ESPANHA</t>
  </si>
  <si>
    <t>FEDERAÇÃO RUSSA</t>
  </si>
  <si>
    <t>SUECIA</t>
  </si>
  <si>
    <t>DINAMARCA</t>
  </si>
  <si>
    <t>PAISES PT N/ DETERM.</t>
  </si>
  <si>
    <t>FINLANDIA</t>
  </si>
  <si>
    <t>NORUEGA</t>
  </si>
  <si>
    <t>LUXEMBURGO</t>
  </si>
  <si>
    <t>JAPAO</t>
  </si>
  <si>
    <t>ITALIA</t>
  </si>
  <si>
    <t>GUINE BISSAU</t>
  </si>
  <si>
    <t>CHINA</t>
  </si>
  <si>
    <t>IRLANDA</t>
  </si>
  <si>
    <t>UCRANIA</t>
  </si>
  <si>
    <t>LETONIA</t>
  </si>
  <si>
    <t>ROMENIA</t>
  </si>
  <si>
    <t>AUSTRIA</t>
  </si>
  <si>
    <t>CHIPRE</t>
  </si>
  <si>
    <t>ESTONIA</t>
  </si>
  <si>
    <t>REP. CHECA</t>
  </si>
  <si>
    <t>LITUANIA</t>
  </si>
  <si>
    <t>HUNGRIA</t>
  </si>
  <si>
    <t>BULGARIA</t>
  </si>
  <si>
    <t>REP. ESLOVACA</t>
  </si>
  <si>
    <t>S.TOME PRINCIPE</t>
  </si>
  <si>
    <t>MACAU</t>
  </si>
  <si>
    <t>COREIA DO SUL</t>
  </si>
  <si>
    <t>ISRAEL</t>
  </si>
  <si>
    <t>AUSTRALIA</t>
  </si>
  <si>
    <t>EMIRATOS ARABES</t>
  </si>
  <si>
    <t>CABO VERDE</t>
  </si>
  <si>
    <t>COLOMBIA</t>
  </si>
  <si>
    <t>MEXICO</t>
  </si>
  <si>
    <t>MOCAMBIQUE</t>
  </si>
  <si>
    <t>BIELORRUSSIA</t>
  </si>
  <si>
    <t>HONG-KONG</t>
  </si>
  <si>
    <t>SINGAPURA</t>
  </si>
  <si>
    <t>URUGUAI</t>
  </si>
  <si>
    <t>MALTA</t>
  </si>
  <si>
    <t>GANA</t>
  </si>
  <si>
    <t>TURQUIA</t>
  </si>
  <si>
    <t>GRECIA</t>
  </si>
  <si>
    <t>ISLANDIA</t>
  </si>
  <si>
    <t>CAMAROES</t>
  </si>
  <si>
    <t>ANDORRA</t>
  </si>
  <si>
    <t>RUANDA</t>
  </si>
  <si>
    <t>TAIWAN</t>
  </si>
  <si>
    <t>SENEGAL</t>
  </si>
  <si>
    <t>ZAIRE</t>
  </si>
  <si>
    <t>GUINE EQUATORIAL</t>
  </si>
  <si>
    <t>NOVA ZELANDIA</t>
  </si>
  <si>
    <t>2015 - Dados Definitivos Revistos</t>
  </si>
  <si>
    <t>2024 - Dados Preliminares  4.ªRevisão (09-06-2025)</t>
  </si>
  <si>
    <t>jan-maio</t>
  </si>
  <si>
    <t>jun 2023 a mai 2024</t>
  </si>
  <si>
    <t>jun 2024 a mai 2025</t>
  </si>
  <si>
    <t>Exportações por Tipo de Produto - maio 2025 vs maio 2024</t>
  </si>
  <si>
    <t>Evolução das Exportações de Vinho (NC 2204) por Mercado / Acondicionamento - maio 2025 vs maio2024</t>
  </si>
  <si>
    <t>Evolução das Exportações com Destino a uma Seleção de Mercados (NC 2204) - maio 2025 vs a maio 2024</t>
  </si>
  <si>
    <t>ESLOVENIA</t>
  </si>
  <si>
    <t>SUAZILANDIA</t>
  </si>
  <si>
    <t>AFRICA DO SUL</t>
  </si>
  <si>
    <t>MARROCOS</t>
  </si>
  <si>
    <t>VENEZUELA</t>
  </si>
  <si>
    <t>PROV/ABAST.BORDO PT</t>
  </si>
  <si>
    <t>NIGERIA</t>
  </si>
  <si>
    <t>INDONESIA</t>
  </si>
  <si>
    <t>COSTA DO MARFIM</t>
  </si>
  <si>
    <t>ARGENTINA</t>
  </si>
  <si>
    <t>QUENIA</t>
  </si>
  <si>
    <t>SERVIA</t>
  </si>
  <si>
    <t>TIMOR LESTE</t>
  </si>
  <si>
    <t>NAMIBIA</t>
  </si>
  <si>
    <t>PARAGUAI</t>
  </si>
  <si>
    <t>COSTA RICA</t>
  </si>
  <si>
    <t>MaIo  2025 versus Maio 2024</t>
  </si>
  <si>
    <t>5 - Exportações por Tipo de produto - maio 2025 vs maio 2024</t>
  </si>
  <si>
    <t>7 - Evolução das Exportações de Vinho (NC 2204) por Mercado / Acondicionamento - maio 2025 vs maio  2024</t>
  </si>
  <si>
    <t>9 - Evolução das Exportações com Destino a uma Selecção de Mercado - maio  2025 vs maio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</si>
</sst>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00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98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4" fontId="0" fillId="0" borderId="24" xfId="0" applyNumberFormat="1" applyBorder="1"/>
    <xf numFmtId="4" fontId="0" fillId="0" borderId="27" xfId="0" applyNumberFormat="1" applyBorder="1"/>
    <xf numFmtId="0" fontId="6" fillId="0" borderId="28" xfId="0" applyFont="1" applyBorder="1"/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/>
    <xf numFmtId="0" fontId="0" fillId="0" borderId="32" xfId="0" applyBorder="1"/>
    <xf numFmtId="0" fontId="0" fillId="0" borderId="33" xfId="0" applyBorder="1"/>
    <xf numFmtId="0" fontId="0" fillId="0" borderId="24" xfId="0" applyBorder="1"/>
    <xf numFmtId="3" fontId="8" fillId="0" borderId="4" xfId="0" applyNumberFormat="1" applyFont="1" applyBorder="1"/>
    <xf numFmtId="3" fontId="0" fillId="0" borderId="9" xfId="0" applyNumberFormat="1" applyBorder="1"/>
    <xf numFmtId="3" fontId="0" fillId="0" borderId="98" xfId="0" applyNumberFormat="1" applyBorder="1"/>
    <xf numFmtId="3" fontId="0" fillId="0" borderId="31" xfId="0" applyNumberFormat="1" applyBorder="1"/>
    <xf numFmtId="1" fontId="0" fillId="0" borderId="2" xfId="0" applyNumberFormat="1" applyBorder="1"/>
    <xf numFmtId="1" fontId="0" fillId="0" borderId="24" xfId="0" applyNumberFormat="1" applyBorder="1"/>
    <xf numFmtId="1" fontId="0" fillId="0" borderId="15" xfId="0" applyNumberFormat="1" applyBorder="1"/>
    <xf numFmtId="1" fontId="0" fillId="0" borderId="81" xfId="0" applyNumberFormat="1" applyBorder="1"/>
    <xf numFmtId="1" fontId="0" fillId="0" borderId="3" xfId="0" applyNumberFormat="1" applyBorder="1"/>
    <xf numFmtId="1" fontId="0" fillId="0" borderId="27" xfId="0" applyNumberFormat="1" applyBorder="1"/>
    <xf numFmtId="3" fontId="0" fillId="0" borderId="17" xfId="0" applyNumberFormat="1" applyBorder="1"/>
    <xf numFmtId="3" fontId="0" fillId="0" borderId="84" xfId="0" applyNumberFormat="1" applyBorder="1" applyProtection="1">
      <protection locked="0"/>
    </xf>
    <xf numFmtId="0" fontId="15" fillId="0" borderId="0" xfId="0" applyFont="1" applyAlignment="1">
      <alignment horizontal="center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/>
    </xf>
    <xf numFmtId="0" fontId="9" fillId="2" borderId="99" xfId="0" applyFont="1" applyFill="1" applyBorder="1" applyAlignment="1">
      <alignment horizontal="center" vertical="center"/>
    </xf>
    <xf numFmtId="0" fontId="9" fillId="2" borderId="57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9" fillId="2" borderId="66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91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63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0" fillId="0" borderId="2" xfId="0" applyFill="1" applyBorder="1"/>
    <xf numFmtId="0" fontId="10" fillId="0" borderId="0" xfId="0" applyFont="1" applyFill="1"/>
    <xf numFmtId="3" fontId="10" fillId="0" borderId="2" xfId="0" applyNumberFormat="1" applyFont="1" applyFill="1" applyBorder="1"/>
    <xf numFmtId="3" fontId="10" fillId="0" borderId="24" xfId="0" applyNumberFormat="1" applyFont="1" applyFill="1" applyBorder="1"/>
    <xf numFmtId="164" fontId="10" fillId="0" borderId="2" xfId="0" applyNumberFormat="1" applyFont="1" applyFill="1" applyBorder="1"/>
    <xf numFmtId="164" fontId="10" fillId="0" borderId="24" xfId="0" applyNumberFormat="1" applyFont="1" applyFill="1" applyBorder="1"/>
    <xf numFmtId="164" fontId="5" fillId="0" borderId="18" xfId="0" applyNumberFormat="1" applyFont="1" applyFill="1" applyBorder="1"/>
    <xf numFmtId="0" fontId="0" fillId="0" borderId="0" xfId="0" applyFill="1"/>
    <xf numFmtId="164" fontId="18" fillId="0" borderId="2" xfId="0" applyNumberFormat="1" applyFont="1" applyFill="1" applyBorder="1"/>
    <xf numFmtId="164" fontId="18" fillId="0" borderId="24" xfId="0" applyNumberFormat="1" applyFont="1" applyFill="1" applyBorder="1"/>
    <xf numFmtId="2" fontId="0" fillId="0" borderId="2" xfId="0" applyNumberFormat="1" applyFill="1" applyBorder="1"/>
    <xf numFmtId="2" fontId="0" fillId="0" borderId="24" xfId="0" applyNumberFormat="1" applyFill="1" applyBorder="1" applyAlignment="1">
      <alignment horizontal="center"/>
    </xf>
    <xf numFmtId="3" fontId="0" fillId="0" borderId="0" xfId="0" applyNumberFormat="1" applyFill="1"/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'1'!$B$6:$S$6</c:f>
              <c:numCache>
                <c:formatCode>#,##0</c:formatCode>
                <c:ptCount val="18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938963.28799999994</c:v>
                </c:pt>
                <c:pt idx="16">
                  <c:v>924632.3</c:v>
                </c:pt>
                <c:pt idx="17">
                  <c:v>965667.12200000021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'1'!$B$30:$R$30</c:f>
              <c:numCache>
                <c:formatCode>#,##0</c:formatCode>
                <c:ptCount val="17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2765.1600000000003</c:v>
                </c:pt>
                <c:pt idx="16">
                  <c:v>2695.7720000000004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'1'!$B$32:$R$32</c:f>
              <c:numCache>
                <c:formatCode>#,##0</c:formatCode>
                <c:ptCount val="17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518031.63800000027</c:v>
                </c:pt>
                <c:pt idx="16">
                  <c:v>517524.88199999993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83267716535411E-3"/>
          <c:y val="0.15813557788035115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'1'!$B$8:$S$8</c:f>
              <c:numCache>
                <c:formatCode>#,##0</c:formatCode>
                <c:ptCount val="18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205343.67499999999</c:v>
                </c:pt>
                <c:pt idx="16">
                  <c:v>197581.58900000001</c:v>
                </c:pt>
                <c:pt idx="17">
                  <c:v>158919.32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'1'!$B$10:$S$10</c:f>
              <c:numCache>
                <c:formatCode>#,##0</c:formatCode>
                <c:ptCount val="18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733619.6129999999</c:v>
                </c:pt>
                <c:pt idx="16">
                  <c:v>727050.71100000001</c:v>
                </c:pt>
                <c:pt idx="17">
                  <c:v>806747.80200000014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'1'!$B$17:$R$17</c:f>
              <c:numCache>
                <c:formatCode>#,##0</c:formatCode>
                <c:ptCount val="17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418166.49000000005</c:v>
                </c:pt>
                <c:pt idx="16">
                  <c:v>404411.64599999983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'1'!$B$19:$R$19</c:f>
              <c:numCache>
                <c:formatCode>#,##0</c:formatCode>
                <c:ptCount val="17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202578.51499999996</c:v>
                </c:pt>
                <c:pt idx="16">
                  <c:v>194885.81700000001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'1'!$B$21:$R$21</c:f>
              <c:numCache>
                <c:formatCode>#,##0</c:formatCode>
                <c:ptCount val="17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215587.97500000009</c:v>
                </c:pt>
                <c:pt idx="16">
                  <c:v>209525.82899999982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'1'!$B$28:$R$28</c:f>
              <c:numCache>
                <c:formatCode>#,##0</c:formatCode>
                <c:ptCount val="17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520796.79800000024</c:v>
                </c:pt>
                <c:pt idx="16">
                  <c:v>520220.65399999992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5</xdr:row>
      <xdr:rowOff>76200</xdr:rowOff>
    </xdr:from>
    <xdr:to>
      <xdr:col>20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76200</xdr:colOff>
      <xdr:row>7</xdr:row>
      <xdr:rowOff>0</xdr:rowOff>
    </xdr:from>
    <xdr:to>
      <xdr:col>20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76200</xdr:colOff>
      <xdr:row>9</xdr:row>
      <xdr:rowOff>0</xdr:rowOff>
    </xdr:from>
    <xdr:to>
      <xdr:col>20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0</xdr:colOff>
      <xdr:row>11</xdr:row>
      <xdr:rowOff>0</xdr:rowOff>
    </xdr:from>
    <xdr:to>
      <xdr:col>19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0</xdr:colOff>
      <xdr:row>16</xdr:row>
      <xdr:rowOff>28575</xdr:rowOff>
    </xdr:from>
    <xdr:to>
      <xdr:col>19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28575</xdr:colOff>
      <xdr:row>18</xdr:row>
      <xdr:rowOff>66675</xdr:rowOff>
    </xdr:from>
    <xdr:to>
      <xdr:col>20</xdr:col>
      <xdr:colOff>9525</xdr:colOff>
      <xdr:row>19</xdr:row>
      <xdr:rowOff>266700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0</xdr:colOff>
      <xdr:row>20</xdr:row>
      <xdr:rowOff>0</xdr:rowOff>
    </xdr:from>
    <xdr:to>
      <xdr:col>19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0</xdr:colOff>
      <xdr:row>22</xdr:row>
      <xdr:rowOff>0</xdr:rowOff>
    </xdr:from>
    <xdr:to>
      <xdr:col>19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47625</xdr:colOff>
      <xdr:row>27</xdr:row>
      <xdr:rowOff>104775</xdr:rowOff>
    </xdr:from>
    <xdr:to>
      <xdr:col>20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19</xdr:col>
      <xdr:colOff>47625</xdr:colOff>
      <xdr:row>28</xdr:row>
      <xdr:rowOff>352424</xdr:rowOff>
    </xdr:from>
    <xdr:to>
      <xdr:col>20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57150</xdr:colOff>
      <xdr:row>31</xdr:row>
      <xdr:rowOff>95250</xdr:rowOff>
    </xdr:from>
    <xdr:to>
      <xdr:col>20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0</xdr:colOff>
      <xdr:row>33</xdr:row>
      <xdr:rowOff>0</xdr:rowOff>
    </xdr:from>
    <xdr:to>
      <xdr:col>19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oao%20lima\Documents\COM&#201;RCIO%20EXTERNO\S&#237;ntese%20Estatistica\75.%20Novembro%202019\Sintese%20Estatistica%20Novembr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L\Dropbox\IVV\S&#237;ntese%20Estatistica\Mar&#231;o%202013\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1 (2)"/>
    </sheetNames>
    <sheetDataSet>
      <sheetData sheetId="0"/>
      <sheetData sheetId="1"/>
      <sheetData sheetId="2">
        <row r="6">
          <cell r="A6" t="str">
            <v>Exportações (1)</v>
          </cell>
        </row>
      </sheetData>
      <sheetData sheetId="3">
        <row r="7">
          <cell r="T7">
            <v>44866.651000000042</v>
          </cell>
        </row>
        <row r="8">
          <cell r="T8">
            <v>46937.144999999968</v>
          </cell>
        </row>
        <row r="9">
          <cell r="T9">
            <v>62257.105999999985</v>
          </cell>
        </row>
        <row r="10">
          <cell r="T10">
            <v>62171.204999999944</v>
          </cell>
        </row>
        <row r="11">
          <cell r="T11">
            <v>55267.650999999962</v>
          </cell>
        </row>
        <row r="12">
          <cell r="T12">
            <v>56091.163000000008</v>
          </cell>
        </row>
        <row r="13">
          <cell r="T13">
            <v>69013.110000000117</v>
          </cell>
        </row>
        <row r="14">
          <cell r="T14">
            <v>45062.92500000001</v>
          </cell>
        </row>
        <row r="15">
          <cell r="T15">
            <v>70793.574000000022</v>
          </cell>
        </row>
        <row r="16">
          <cell r="T16">
            <v>82030.592000000048</v>
          </cell>
        </row>
        <row r="17">
          <cell r="T17">
            <v>82936.982000000047</v>
          </cell>
        </row>
        <row r="18">
          <cell r="T18">
            <v>58105.801000000007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zoomScaleNormal="100" workbookViewId="0">
      <selection activeCell="J14" sqref="J14"/>
    </sheetView>
  </sheetViews>
  <sheetFormatPr defaultRowHeight="15" x14ac:dyDescent="0.25"/>
  <cols>
    <col min="1" max="1" width="3.140625" customWidth="1"/>
  </cols>
  <sheetData>
    <row r="2" spans="2:11" ht="15.75" x14ac:dyDescent="0.25">
      <c r="E2" s="323" t="s">
        <v>25</v>
      </c>
      <c r="F2" s="323"/>
      <c r="G2" s="323"/>
      <c r="H2" s="323"/>
      <c r="I2" s="323"/>
      <c r="J2" s="323"/>
      <c r="K2" s="323"/>
    </row>
    <row r="3" spans="2:11" ht="15.75" x14ac:dyDescent="0.25">
      <c r="E3" s="323" t="s">
        <v>239</v>
      </c>
      <c r="F3" s="323"/>
      <c r="G3" s="323"/>
      <c r="H3" s="323"/>
      <c r="I3" s="323"/>
      <c r="J3" s="323"/>
      <c r="K3" s="323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240</v>
      </c>
    </row>
    <row r="19" spans="2:8" ht="15.95" customHeight="1" x14ac:dyDescent="0.25">
      <c r="B19" s="5"/>
    </row>
    <row r="20" spans="2:8" ht="15.95" customHeight="1" x14ac:dyDescent="0.25">
      <c r="B20" s="267" t="s">
        <v>106</v>
      </c>
    </row>
    <row r="21" spans="2:8" ht="15.95" customHeight="1" x14ac:dyDescent="0.25">
      <c r="B21" s="5"/>
    </row>
    <row r="22" spans="2:8" ht="15.95" customHeight="1" x14ac:dyDescent="0.25">
      <c r="B22" s="5" t="s">
        <v>241</v>
      </c>
    </row>
    <row r="23" spans="2:8" ht="15.95" customHeight="1" x14ac:dyDescent="0.25"/>
    <row r="24" spans="2:8" ht="15.95" customHeight="1" x14ac:dyDescent="0.25">
      <c r="B24" s="267" t="s">
        <v>107</v>
      </c>
    </row>
    <row r="25" spans="2:8" ht="15.95" customHeight="1" x14ac:dyDescent="0.25"/>
    <row r="26" spans="2:8" ht="15.95" customHeight="1" x14ac:dyDescent="0.25">
      <c r="B26" s="267" t="s">
        <v>242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115</v>
      </c>
    </row>
    <row r="29" spans="2:8" ht="15.95" customHeight="1" x14ac:dyDescent="0.25">
      <c r="B29" s="5"/>
    </row>
    <row r="30" spans="2:8" x14ac:dyDescent="0.25">
      <c r="B30" s="267" t="s">
        <v>116</v>
      </c>
    </row>
    <row r="31" spans="2:8" x14ac:dyDescent="0.25">
      <c r="B31" s="5"/>
    </row>
    <row r="32" spans="2:8" x14ac:dyDescent="0.25">
      <c r="B32" s="267" t="s">
        <v>117</v>
      </c>
    </row>
    <row r="33" spans="2:2" x14ac:dyDescent="0.25">
      <c r="B33" s="5"/>
    </row>
    <row r="34" spans="2:2" x14ac:dyDescent="0.25">
      <c r="B34" s="267" t="s">
        <v>118</v>
      </c>
    </row>
    <row r="36" spans="2:2" x14ac:dyDescent="0.25">
      <c r="B36" s="267" t="s">
        <v>119</v>
      </c>
    </row>
    <row r="38" spans="2:2" x14ac:dyDescent="0.25">
      <c r="B38" s="267" t="s">
        <v>120</v>
      </c>
    </row>
    <row r="39" spans="2:2" x14ac:dyDescent="0.25">
      <c r="B39" s="267"/>
    </row>
    <row r="40" spans="2:2" x14ac:dyDescent="0.25">
      <c r="B40" s="267" t="s">
        <v>121</v>
      </c>
    </row>
    <row r="42" spans="2:2" x14ac:dyDescent="0.25">
      <c r="B42" s="267" t="s">
        <v>122</v>
      </c>
    </row>
    <row r="44" spans="2:2" x14ac:dyDescent="0.25">
      <c r="B44" s="267" t="s">
        <v>123</v>
      </c>
    </row>
    <row r="46" spans="2:2" x14ac:dyDescent="0.25">
      <c r="B46" s="267" t="s">
        <v>108</v>
      </c>
    </row>
    <row r="48" spans="2:2" x14ac:dyDescent="0.25">
      <c r="B48" s="267" t="s">
        <v>109</v>
      </c>
    </row>
    <row r="50" spans="2:2" x14ac:dyDescent="0.25">
      <c r="B50" s="267" t="s">
        <v>110</v>
      </c>
    </row>
    <row r="52" spans="2:2" x14ac:dyDescent="0.25">
      <c r="B52" s="267" t="s">
        <v>111</v>
      </c>
    </row>
    <row r="54" spans="2:2" x14ac:dyDescent="0.25">
      <c r="B54" s="267" t="s">
        <v>124</v>
      </c>
    </row>
    <row r="56" spans="2:2" x14ac:dyDescent="0.25">
      <c r="B56" s="267" t="s">
        <v>125</v>
      </c>
    </row>
    <row r="58" spans="2:2" x14ac:dyDescent="0.25">
      <c r="B58" s="267" t="s">
        <v>126</v>
      </c>
    </row>
    <row r="60" spans="2:2" x14ac:dyDescent="0.25">
      <c r="B60" s="267" t="s">
        <v>127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zoomScaleNormal="100" workbookViewId="0">
      <selection activeCell="H96" sqref="H96:I96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77" t="s">
        <v>3</v>
      </c>
      <c r="B4" s="365" t="s">
        <v>1</v>
      </c>
      <c r="C4" s="363"/>
      <c r="D4" s="365" t="s">
        <v>104</v>
      </c>
      <c r="E4" s="363"/>
      <c r="F4" s="130" t="s">
        <v>0</v>
      </c>
      <c r="H4" s="375" t="s">
        <v>19</v>
      </c>
      <c r="I4" s="376"/>
      <c r="J4" s="365" t="s">
        <v>13</v>
      </c>
      <c r="K4" s="366"/>
      <c r="L4" s="130" t="s">
        <v>0</v>
      </c>
      <c r="N4" s="373" t="s">
        <v>22</v>
      </c>
      <c r="O4" s="363"/>
      <c r="P4" s="130" t="s">
        <v>0</v>
      </c>
    </row>
    <row r="5" spans="1:17" x14ac:dyDescent="0.25">
      <c r="A5" s="378"/>
      <c r="B5" s="368" t="s">
        <v>217</v>
      </c>
      <c r="C5" s="370"/>
      <c r="D5" s="368" t="str">
        <f>B5</f>
        <v>jan-maio</v>
      </c>
      <c r="E5" s="370"/>
      <c r="F5" s="131" t="s">
        <v>151</v>
      </c>
      <c r="H5" s="371" t="str">
        <f>B5</f>
        <v>jan-maio</v>
      </c>
      <c r="I5" s="370"/>
      <c r="J5" s="368" t="str">
        <f>B5</f>
        <v>jan-maio</v>
      </c>
      <c r="K5" s="369"/>
      <c r="L5" s="131" t="str">
        <f>F5</f>
        <v>2025 / 2024</v>
      </c>
      <c r="N5" s="371" t="str">
        <f>B5</f>
        <v>jan-maio</v>
      </c>
      <c r="O5" s="369"/>
      <c r="P5" s="131" t="str">
        <f>L5</f>
        <v>2025 / 2024</v>
      </c>
    </row>
    <row r="6" spans="1:17" ht="19.5" customHeight="1" thickBot="1" x14ac:dyDescent="0.3">
      <c r="A6" s="379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1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0">
        <v>1000</v>
      </c>
      <c r="N6" s="25">
        <f>B6</f>
        <v>2024</v>
      </c>
      <c r="O6" s="134">
        <f>C6</f>
        <v>2025</v>
      </c>
      <c r="P6" s="132"/>
    </row>
    <row r="7" spans="1:17" ht="20.100000000000001" customHeight="1" x14ac:dyDescent="0.25">
      <c r="A7" s="8" t="s">
        <v>153</v>
      </c>
      <c r="B7" s="19">
        <v>145520.43999999983</v>
      </c>
      <c r="C7" s="147">
        <v>141943.92999999993</v>
      </c>
      <c r="D7" s="214">
        <f>B7/$B$33</f>
        <v>0.10141588751177782</v>
      </c>
      <c r="E7" s="246">
        <f>C7/$C$33</f>
        <v>0.10062107443177279</v>
      </c>
      <c r="F7" s="52">
        <f>(C7-B7)/B7</f>
        <v>-2.4577372086010029E-2</v>
      </c>
      <c r="H7" s="19">
        <v>44281.339999999975</v>
      </c>
      <c r="I7" s="147">
        <v>43565.698000000004</v>
      </c>
      <c r="J7" s="214">
        <f t="shared" ref="J7:J32" si="0">H7/$H$33</f>
        <v>0.11615613480679342</v>
      </c>
      <c r="K7" s="246">
        <f>I7/$I$33</f>
        <v>0.11539423051653074</v>
      </c>
      <c r="L7" s="52">
        <f>(I7-H7)/H7</f>
        <v>-1.6161254379383531E-2</v>
      </c>
      <c r="N7" s="40">
        <f t="shared" ref="N7:N33" si="1">(H7/B7)*10</f>
        <v>3.0429635864212634</v>
      </c>
      <c r="O7" s="149">
        <f t="shared" ref="O7:O33" si="2">(I7/C7)*10</f>
        <v>3.0692188105542817</v>
      </c>
      <c r="P7" s="52">
        <f>(O7-N7)/N7</f>
        <v>8.6281755884881454E-3</v>
      </c>
      <c r="Q7" s="2"/>
    </row>
    <row r="8" spans="1:17" ht="20.100000000000001" customHeight="1" x14ac:dyDescent="0.25">
      <c r="A8" s="8" t="s">
        <v>154</v>
      </c>
      <c r="B8" s="19">
        <v>103972.2</v>
      </c>
      <c r="C8" s="140">
        <v>98094.939999999944</v>
      </c>
      <c r="D8" s="214">
        <f t="shared" ref="D8:D32" si="3">B8/$B$33</f>
        <v>7.2460150199876242E-2</v>
      </c>
      <c r="E8" s="215">
        <f t="shared" ref="E8:E32" si="4">C8/$C$33</f>
        <v>6.9537445237146001E-2</v>
      </c>
      <c r="F8" s="52">
        <f t="shared" ref="F8:F33" si="5">(C8-B8)/B8</f>
        <v>-5.6527225546829374E-2</v>
      </c>
      <c r="H8" s="19">
        <v>42701.686000000009</v>
      </c>
      <c r="I8" s="140">
        <v>38721.691000000006</v>
      </c>
      <c r="J8" s="214">
        <f t="shared" si="0"/>
        <v>0.11201248190532101</v>
      </c>
      <c r="K8" s="215">
        <f t="shared" ref="K8:K32" si="6">I8/$I$33</f>
        <v>0.10256371279174441</v>
      </c>
      <c r="L8" s="52">
        <f t="shared" ref="L8:L33" si="7">(I8-H8)/H8</f>
        <v>-9.3204633653106855E-2</v>
      </c>
      <c r="N8" s="40">
        <f t="shared" si="1"/>
        <v>4.1070291866479707</v>
      </c>
      <c r="O8" s="143">
        <f t="shared" si="2"/>
        <v>3.9473688449169781</v>
      </c>
      <c r="P8" s="52">
        <f t="shared" ref="P8:P33" si="8">(O8-N8)/N8</f>
        <v>-3.8874898247631476E-2</v>
      </c>
      <c r="Q8" s="2"/>
    </row>
    <row r="9" spans="1:17" ht="20.100000000000001" customHeight="1" x14ac:dyDescent="0.25">
      <c r="A9" s="8" t="s">
        <v>155</v>
      </c>
      <c r="B9" s="19">
        <v>107076.12000000005</v>
      </c>
      <c r="C9" s="140">
        <v>104145.88000000009</v>
      </c>
      <c r="D9" s="214">
        <f t="shared" si="3"/>
        <v>7.4623329486343232E-2</v>
      </c>
      <c r="E9" s="215">
        <f t="shared" si="4"/>
        <v>7.3826829673114533E-2</v>
      </c>
      <c r="F9" s="52">
        <f t="shared" si="5"/>
        <v>-2.7365952371079191E-2</v>
      </c>
      <c r="H9" s="19">
        <v>32577.030000000024</v>
      </c>
      <c r="I9" s="140">
        <v>32589.541999999979</v>
      </c>
      <c r="J9" s="214">
        <f t="shared" si="0"/>
        <v>8.5454096201356106E-2</v>
      </c>
      <c r="K9" s="215">
        <f t="shared" si="6"/>
        <v>8.6321241128195794E-2</v>
      </c>
      <c r="L9" s="52">
        <f t="shared" si="7"/>
        <v>3.8407430020339918E-4</v>
      </c>
      <c r="N9" s="40">
        <f t="shared" si="1"/>
        <v>3.042417861237408</v>
      </c>
      <c r="O9" s="143">
        <f t="shared" si="2"/>
        <v>3.1292204742040637</v>
      </c>
      <c r="P9" s="52">
        <f t="shared" si="8"/>
        <v>2.8530799162266113E-2</v>
      </c>
      <c r="Q9" s="2"/>
    </row>
    <row r="10" spans="1:17" ht="20.100000000000001" customHeight="1" x14ac:dyDescent="0.25">
      <c r="A10" s="8" t="s">
        <v>156</v>
      </c>
      <c r="B10" s="19">
        <v>78683.640000000014</v>
      </c>
      <c r="C10" s="140">
        <v>76685.029999999984</v>
      </c>
      <c r="D10" s="214">
        <f t="shared" si="3"/>
        <v>5.4836084767591636E-2</v>
      </c>
      <c r="E10" s="215">
        <f t="shared" si="4"/>
        <v>5.4360409151928732E-2</v>
      </c>
      <c r="F10" s="52">
        <f t="shared" si="5"/>
        <v>-2.5400578824264223E-2</v>
      </c>
      <c r="H10" s="19">
        <v>25620.236999999983</v>
      </c>
      <c r="I10" s="140">
        <v>26142.398000000001</v>
      </c>
      <c r="J10" s="214">
        <f t="shared" si="0"/>
        <v>6.7205457259287921E-2</v>
      </c>
      <c r="K10" s="215">
        <f t="shared" si="6"/>
        <v>6.9244429437740035E-2</v>
      </c>
      <c r="L10" s="52">
        <f t="shared" si="7"/>
        <v>2.0380802878600172E-2</v>
      </c>
      <c r="N10" s="40">
        <f t="shared" si="1"/>
        <v>3.2561072416070203</v>
      </c>
      <c r="O10" s="143">
        <f t="shared" si="2"/>
        <v>3.4090614556713361</v>
      </c>
      <c r="P10" s="52">
        <f t="shared" si="8"/>
        <v>4.6974562787688405E-2</v>
      </c>
      <c r="Q10" s="2"/>
    </row>
    <row r="11" spans="1:17" ht="20.100000000000001" customHeight="1" x14ac:dyDescent="0.25">
      <c r="A11" s="8" t="s">
        <v>157</v>
      </c>
      <c r="B11" s="19">
        <v>97200.679999999978</v>
      </c>
      <c r="C11" s="140">
        <v>90626.000000000015</v>
      </c>
      <c r="D11" s="214">
        <f t="shared" si="3"/>
        <v>6.7740952603966301E-2</v>
      </c>
      <c r="E11" s="215">
        <f t="shared" si="4"/>
        <v>6.424287034643783E-2</v>
      </c>
      <c r="F11" s="52">
        <f t="shared" si="5"/>
        <v>-6.7640267537222631E-2</v>
      </c>
      <c r="H11" s="19">
        <v>21294.676000000003</v>
      </c>
      <c r="I11" s="140">
        <v>19732.022999999986</v>
      </c>
      <c r="J11" s="214">
        <f t="shared" si="0"/>
        <v>5.5858907072888722E-2</v>
      </c>
      <c r="K11" s="215">
        <f t="shared" si="6"/>
        <v>5.226500928825896E-2</v>
      </c>
      <c r="L11" s="52">
        <f t="shared" si="7"/>
        <v>-7.3382332748336554E-2</v>
      </c>
      <c r="N11" s="40">
        <f t="shared" si="1"/>
        <v>2.190794961516731</v>
      </c>
      <c r="O11" s="143">
        <f t="shared" si="2"/>
        <v>2.1773026504535102</v>
      </c>
      <c r="P11" s="52">
        <f t="shared" si="8"/>
        <v>-6.1586370702075201E-3</v>
      </c>
      <c r="Q11" s="2"/>
    </row>
    <row r="12" spans="1:17" ht="20.100000000000001" customHeight="1" x14ac:dyDescent="0.25">
      <c r="A12" s="8" t="s">
        <v>159</v>
      </c>
      <c r="B12" s="19">
        <v>51007.499999999993</v>
      </c>
      <c r="C12" s="140">
        <v>51257.64</v>
      </c>
      <c r="D12" s="214">
        <f t="shared" si="3"/>
        <v>3.5548070650810379E-2</v>
      </c>
      <c r="E12" s="215">
        <f t="shared" si="4"/>
        <v>3.6335465769033001E-2</v>
      </c>
      <c r="F12" s="52">
        <f t="shared" si="5"/>
        <v>4.903984708131289E-3</v>
      </c>
      <c r="H12" s="19">
        <v>20410.818999999992</v>
      </c>
      <c r="I12" s="140">
        <v>19637.319999999992</v>
      </c>
      <c r="J12" s="214">
        <f t="shared" si="0"/>
        <v>5.354042680914943E-2</v>
      </c>
      <c r="K12" s="215">
        <f t="shared" si="6"/>
        <v>5.2014165612746029E-2</v>
      </c>
      <c r="L12" s="52">
        <f t="shared" si="7"/>
        <v>-3.7896519488022508E-2</v>
      </c>
      <c r="N12" s="40">
        <f t="shared" si="1"/>
        <v>4.0015329118266916</v>
      </c>
      <c r="O12" s="143">
        <f t="shared" si="2"/>
        <v>3.8311010807364507</v>
      </c>
      <c r="P12" s="52">
        <f t="shared" si="8"/>
        <v>-4.259163546712879E-2</v>
      </c>
      <c r="Q12" s="2"/>
    </row>
    <row r="13" spans="1:17" ht="20.100000000000001" customHeight="1" x14ac:dyDescent="0.25">
      <c r="A13" s="8" t="s">
        <v>158</v>
      </c>
      <c r="B13" s="19">
        <v>127511.41000000005</v>
      </c>
      <c r="C13" s="140">
        <v>150239.92999999996</v>
      </c>
      <c r="D13" s="214">
        <f t="shared" si="3"/>
        <v>8.8865061245198274E-2</v>
      </c>
      <c r="E13" s="215">
        <f t="shared" si="4"/>
        <v>0.10650193480731679</v>
      </c>
      <c r="F13" s="52">
        <f t="shared" si="5"/>
        <v>0.17824695060622348</v>
      </c>
      <c r="H13" s="19">
        <v>14508.825999999992</v>
      </c>
      <c r="I13" s="140">
        <v>19593.429999999997</v>
      </c>
      <c r="J13" s="214">
        <f t="shared" si="0"/>
        <v>3.8058675476946031E-2</v>
      </c>
      <c r="K13" s="215">
        <f t="shared" si="6"/>
        <v>5.1897912390374376E-2</v>
      </c>
      <c r="L13" s="52">
        <f t="shared" si="7"/>
        <v>0.35044903012828243</v>
      </c>
      <c r="N13" s="40">
        <f t="shared" si="1"/>
        <v>1.1378453112548899</v>
      </c>
      <c r="O13" s="143">
        <f t="shared" si="2"/>
        <v>1.3041426470313187</v>
      </c>
      <c r="P13" s="52">
        <f t="shared" si="8"/>
        <v>0.14615109288715641</v>
      </c>
      <c r="Q13" s="2"/>
    </row>
    <row r="14" spans="1:17" ht="20.100000000000001" customHeight="1" x14ac:dyDescent="0.25">
      <c r="A14" s="8" t="s">
        <v>160</v>
      </c>
      <c r="B14" s="19">
        <v>53128.119999999995</v>
      </c>
      <c r="C14" s="140">
        <v>54345.78</v>
      </c>
      <c r="D14" s="214">
        <f t="shared" si="3"/>
        <v>3.7025969971175451E-2</v>
      </c>
      <c r="E14" s="215">
        <f t="shared" si="4"/>
        <v>3.8524583435394187E-2</v>
      </c>
      <c r="F14" s="52">
        <f t="shared" si="5"/>
        <v>2.2919312785771521E-2</v>
      </c>
      <c r="H14" s="19">
        <v>18219.713999999996</v>
      </c>
      <c r="I14" s="140">
        <v>19444.020999999997</v>
      </c>
      <c r="J14" s="214">
        <f t="shared" si="0"/>
        <v>4.7792852599429517E-2</v>
      </c>
      <c r="K14" s="215">
        <f t="shared" si="6"/>
        <v>5.1502166714791624E-2</v>
      </c>
      <c r="L14" s="52">
        <f t="shared" si="7"/>
        <v>6.7196828665916544E-2</v>
      </c>
      <c r="N14" s="40">
        <f t="shared" si="1"/>
        <v>3.4293918173652664</v>
      </c>
      <c r="O14" s="143">
        <f t="shared" si="2"/>
        <v>3.5778345623156014</v>
      </c>
      <c r="P14" s="52">
        <f t="shared" si="8"/>
        <v>4.328544326684157E-2</v>
      </c>
      <c r="Q14" s="2"/>
    </row>
    <row r="15" spans="1:17" ht="20.100000000000001" customHeight="1" x14ac:dyDescent="0.25">
      <c r="A15" s="8" t="s">
        <v>161</v>
      </c>
      <c r="B15" s="19">
        <v>68486.420000000027</v>
      </c>
      <c r="C15" s="140">
        <v>74635.329999999987</v>
      </c>
      <c r="D15" s="214">
        <f t="shared" si="3"/>
        <v>4.7729453448631561E-2</v>
      </c>
      <c r="E15" s="215">
        <f t="shared" si="4"/>
        <v>5.2907419818303797E-2</v>
      </c>
      <c r="F15" s="52">
        <f t="shared" si="5"/>
        <v>8.9782908786880042E-2</v>
      </c>
      <c r="H15" s="19">
        <v>15790.435000000003</v>
      </c>
      <c r="I15" s="140">
        <v>17450.793000000005</v>
      </c>
      <c r="J15" s="214">
        <f t="shared" si="0"/>
        <v>4.1420514747699831E-2</v>
      </c>
      <c r="K15" s="215">
        <f t="shared" si="6"/>
        <v>4.6222622902501447E-2</v>
      </c>
      <c r="L15" s="52">
        <f t="shared" si="7"/>
        <v>0.10514960480822737</v>
      </c>
      <c r="N15" s="40">
        <f t="shared" si="1"/>
        <v>2.3056300796566673</v>
      </c>
      <c r="O15" s="143">
        <f t="shared" si="2"/>
        <v>2.3381410653640851</v>
      </c>
      <c r="P15" s="52">
        <f t="shared" si="8"/>
        <v>1.4100694640598616E-2</v>
      </c>
      <c r="Q15" s="2"/>
    </row>
    <row r="16" spans="1:17" ht="20.100000000000001" customHeight="1" x14ac:dyDescent="0.25">
      <c r="A16" s="8" t="s">
        <v>162</v>
      </c>
      <c r="B16" s="19">
        <v>43193.579999999973</v>
      </c>
      <c r="C16" s="140">
        <v>45567.279999999984</v>
      </c>
      <c r="D16" s="214">
        <f t="shared" si="3"/>
        <v>3.0102405205144917E-2</v>
      </c>
      <c r="E16" s="215">
        <f t="shared" si="4"/>
        <v>3.2301688931209896E-2</v>
      </c>
      <c r="F16" s="52">
        <f t="shared" si="5"/>
        <v>5.4954926171898996E-2</v>
      </c>
      <c r="H16" s="19">
        <v>16039.045999999993</v>
      </c>
      <c r="I16" s="140">
        <v>15955.667000000001</v>
      </c>
      <c r="J16" s="214">
        <f t="shared" si="0"/>
        <v>4.2072656097316863E-2</v>
      </c>
      <c r="K16" s="215">
        <f t="shared" si="6"/>
        <v>4.2262422051472751E-2</v>
      </c>
      <c r="L16" s="52">
        <f t="shared" si="7"/>
        <v>-5.1985012076149516E-3</v>
      </c>
      <c r="N16" s="40">
        <f t="shared" si="1"/>
        <v>3.7132939663718552</v>
      </c>
      <c r="O16" s="143">
        <f t="shared" si="2"/>
        <v>3.5015623052330547</v>
      </c>
      <c r="P16" s="52">
        <f t="shared" si="8"/>
        <v>-5.7019902829206104E-2</v>
      </c>
      <c r="Q16" s="2"/>
    </row>
    <row r="17" spans="1:17" ht="20.100000000000001" customHeight="1" x14ac:dyDescent="0.25">
      <c r="A17" s="8" t="s">
        <v>163</v>
      </c>
      <c r="B17" s="19">
        <v>38063.240000000034</v>
      </c>
      <c r="C17" s="140">
        <v>36305.179999999993</v>
      </c>
      <c r="D17" s="214">
        <f t="shared" si="3"/>
        <v>2.6526976321496899E-2</v>
      </c>
      <c r="E17" s="215">
        <f t="shared" si="4"/>
        <v>2.5735980531459923E-2</v>
      </c>
      <c r="F17" s="52">
        <f t="shared" si="5"/>
        <v>-4.6187870501829056E-2</v>
      </c>
      <c r="H17" s="19">
        <v>13155.203999999998</v>
      </c>
      <c r="I17" s="140">
        <v>13404.440000000004</v>
      </c>
      <c r="J17" s="214">
        <f t="shared" si="0"/>
        <v>3.4507936056923046E-2</v>
      </c>
      <c r="K17" s="215">
        <f t="shared" si="6"/>
        <v>3.5504883665699691E-2</v>
      </c>
      <c r="L17" s="52">
        <f t="shared" si="7"/>
        <v>1.8945810342432264E-2</v>
      </c>
      <c r="N17" s="40">
        <f t="shared" si="1"/>
        <v>3.4561440381848696</v>
      </c>
      <c r="O17" s="143">
        <f t="shared" si="2"/>
        <v>3.6921563259017054</v>
      </c>
      <c r="P17" s="52">
        <f t="shared" si="8"/>
        <v>6.8287746433388516E-2</v>
      </c>
      <c r="Q17" s="2"/>
    </row>
    <row r="18" spans="1:17" ht="20.100000000000001" customHeight="1" x14ac:dyDescent="0.25">
      <c r="A18" s="8" t="s">
        <v>164</v>
      </c>
      <c r="B18" s="19">
        <v>120967.92999999996</v>
      </c>
      <c r="C18" s="140">
        <v>109988.90000000004</v>
      </c>
      <c r="D18" s="214">
        <f t="shared" si="3"/>
        <v>8.4304788945199896E-2</v>
      </c>
      <c r="E18" s="215">
        <f t="shared" si="4"/>
        <v>7.7968823982602312E-2</v>
      </c>
      <c r="F18" s="52">
        <f t="shared" si="5"/>
        <v>-9.0759840232034469E-2</v>
      </c>
      <c r="H18" s="19">
        <v>12239.808000000005</v>
      </c>
      <c r="I18" s="140">
        <v>13363.199999999999</v>
      </c>
      <c r="J18" s="214">
        <f t="shared" si="0"/>
        <v>3.2106724594541849E-2</v>
      </c>
      <c r="K18" s="215">
        <f t="shared" si="6"/>
        <v>3.5395649605763309E-2</v>
      </c>
      <c r="L18" s="52">
        <f t="shared" si="7"/>
        <v>9.1781831871871999E-2</v>
      </c>
      <c r="N18" s="40">
        <f t="shared" si="1"/>
        <v>1.0118225549532018</v>
      </c>
      <c r="O18" s="143">
        <f t="shared" si="2"/>
        <v>1.2149589640409162</v>
      </c>
      <c r="P18" s="52">
        <f t="shared" si="8"/>
        <v>0.20076287891912994</v>
      </c>
      <c r="Q18" s="2"/>
    </row>
    <row r="19" spans="1:17" ht="20.100000000000001" customHeight="1" x14ac:dyDescent="0.25">
      <c r="A19" s="8" t="s">
        <v>165</v>
      </c>
      <c r="B19" s="19">
        <v>72823.739999999991</v>
      </c>
      <c r="C19" s="140">
        <v>48151.149999999972</v>
      </c>
      <c r="D19" s="214">
        <f t="shared" si="3"/>
        <v>5.0752212019335309E-2</v>
      </c>
      <c r="E19" s="215">
        <f t="shared" si="4"/>
        <v>3.4133340172598121E-2</v>
      </c>
      <c r="F19" s="52">
        <f t="shared" si="5"/>
        <v>-0.3387987214059594</v>
      </c>
      <c r="H19" s="19">
        <v>15532.469000000001</v>
      </c>
      <c r="I19" s="140">
        <v>10617.679999999998</v>
      </c>
      <c r="J19" s="214">
        <f t="shared" si="0"/>
        <v>4.0743833927481439E-2</v>
      </c>
      <c r="K19" s="215">
        <f t="shared" si="6"/>
        <v>2.8123479473937448E-2</v>
      </c>
      <c r="L19" s="52">
        <f t="shared" si="7"/>
        <v>-0.31642033214423299</v>
      </c>
      <c r="N19" s="40">
        <f t="shared" si="1"/>
        <v>2.132885375016444</v>
      </c>
      <c r="O19" s="143">
        <f t="shared" si="2"/>
        <v>2.2050729837189778</v>
      </c>
      <c r="P19" s="52">
        <f t="shared" si="8"/>
        <v>3.3845048378175112E-2</v>
      </c>
      <c r="Q19" s="2"/>
    </row>
    <row r="20" spans="1:17" ht="20.100000000000001" customHeight="1" x14ac:dyDescent="0.25">
      <c r="A20" s="8" t="s">
        <v>166</v>
      </c>
      <c r="B20" s="19">
        <v>40804.189999999995</v>
      </c>
      <c r="C20" s="140">
        <v>40822.35</v>
      </c>
      <c r="D20" s="214">
        <f t="shared" si="3"/>
        <v>2.8437195098154004E-2</v>
      </c>
      <c r="E20" s="215">
        <f t="shared" si="4"/>
        <v>2.8938107588185574E-2</v>
      </c>
      <c r="F20" s="52">
        <f t="shared" si="5"/>
        <v>4.4505233408636451E-4</v>
      </c>
      <c r="H20" s="19">
        <v>10279.941999999997</v>
      </c>
      <c r="I20" s="140">
        <v>10074.735999999995</v>
      </c>
      <c r="J20" s="214">
        <f t="shared" si="0"/>
        <v>2.696572255397009E-2</v>
      </c>
      <c r="K20" s="215">
        <f t="shared" si="6"/>
        <v>2.6685361689308643E-2</v>
      </c>
      <c r="L20" s="52">
        <f t="shared" si="7"/>
        <v>-1.9961785776612555E-2</v>
      </c>
      <c r="N20" s="40">
        <f t="shared" si="1"/>
        <v>2.5193349016363262</v>
      </c>
      <c r="O20" s="143">
        <f t="shared" si="2"/>
        <v>2.4679461128523945</v>
      </c>
      <c r="P20" s="52">
        <f t="shared" si="8"/>
        <v>-2.0397760039982903E-2</v>
      </c>
      <c r="Q20" s="2"/>
    </row>
    <row r="21" spans="1:17" ht="20.100000000000001" customHeight="1" x14ac:dyDescent="0.25">
      <c r="A21" s="8" t="s">
        <v>167</v>
      </c>
      <c r="B21" s="19">
        <v>24507.190000000002</v>
      </c>
      <c r="C21" s="140">
        <v>17167.540000000005</v>
      </c>
      <c r="D21" s="214">
        <f t="shared" si="3"/>
        <v>1.7079514219925183E-2</v>
      </c>
      <c r="E21" s="215">
        <f t="shared" si="4"/>
        <v>1.2169708984036428E-2</v>
      </c>
      <c r="F21" s="52">
        <f t="shared" si="5"/>
        <v>-0.29948965997325672</v>
      </c>
      <c r="H21" s="19">
        <v>7904.3869999999979</v>
      </c>
      <c r="I21" s="140">
        <v>6148.939000000003</v>
      </c>
      <c r="J21" s="214">
        <f t="shared" si="0"/>
        <v>2.0734310252062509E-2</v>
      </c>
      <c r="K21" s="215">
        <f t="shared" si="6"/>
        <v>1.6286944017242334E-2</v>
      </c>
      <c r="L21" s="52">
        <f t="shared" si="7"/>
        <v>-0.2220852799843929</v>
      </c>
      <c r="N21" s="40">
        <f t="shared" si="1"/>
        <v>3.2253338714067166</v>
      </c>
      <c r="O21" s="143">
        <f t="shared" si="2"/>
        <v>3.5817239977306015</v>
      </c>
      <c r="P21" s="52">
        <f t="shared" si="8"/>
        <v>0.1104971269744694</v>
      </c>
      <c r="Q21" s="2"/>
    </row>
    <row r="22" spans="1:17" ht="20.100000000000001" customHeight="1" x14ac:dyDescent="0.25">
      <c r="A22" s="8" t="s">
        <v>168</v>
      </c>
      <c r="B22" s="19">
        <v>1856.1699999999992</v>
      </c>
      <c r="C22" s="140">
        <v>2163.8899999999994</v>
      </c>
      <c r="D22" s="214">
        <f t="shared" si="3"/>
        <v>1.2935992216814131E-3</v>
      </c>
      <c r="E22" s="215">
        <f t="shared" si="4"/>
        <v>1.5339362292714374E-3</v>
      </c>
      <c r="F22" s="52">
        <f t="shared" si="5"/>
        <v>0.16578222899842168</v>
      </c>
      <c r="H22" s="19">
        <v>4705.3639999999996</v>
      </c>
      <c r="I22" s="140">
        <v>5665.0639999999967</v>
      </c>
      <c r="J22" s="214">
        <f t="shared" si="0"/>
        <v>1.2342826461417676E-2</v>
      </c>
      <c r="K22" s="215">
        <f t="shared" si="6"/>
        <v>1.5005284687666412E-2</v>
      </c>
      <c r="L22" s="52">
        <f t="shared" si="7"/>
        <v>0.2039587160525726</v>
      </c>
      <c r="N22" s="40">
        <f t="shared" si="1"/>
        <v>25.349854808557417</v>
      </c>
      <c r="O22" s="143">
        <f t="shared" si="2"/>
        <v>26.179999907573851</v>
      </c>
      <c r="P22" s="52">
        <f t="shared" si="8"/>
        <v>3.2747528744669567E-2</v>
      </c>
      <c r="Q22" s="2"/>
    </row>
    <row r="23" spans="1:17" ht="20.100000000000001" customHeight="1" x14ac:dyDescent="0.25">
      <c r="A23" s="8" t="s">
        <v>170</v>
      </c>
      <c r="B23" s="19">
        <v>16315.769999999993</v>
      </c>
      <c r="C23" s="140">
        <v>15932.630000000006</v>
      </c>
      <c r="D23" s="214">
        <f t="shared" si="3"/>
        <v>1.1370762038570254E-2</v>
      </c>
      <c r="E23" s="215">
        <f t="shared" si="4"/>
        <v>1.1294307189633946E-2</v>
      </c>
      <c r="F23" s="52">
        <f t="shared" si="5"/>
        <v>-2.3482802221408295E-2</v>
      </c>
      <c r="H23" s="19">
        <v>5136.4759999999997</v>
      </c>
      <c r="I23" s="140">
        <v>5455.697000000001</v>
      </c>
      <c r="J23" s="214">
        <f t="shared" si="0"/>
        <v>1.3473693404216298E-2</v>
      </c>
      <c r="K23" s="215">
        <f t="shared" si="6"/>
        <v>1.4450725826689274E-2</v>
      </c>
      <c r="L23" s="52">
        <f t="shared" si="7"/>
        <v>6.2147861685716316E-2</v>
      </c>
      <c r="N23" s="40">
        <f t="shared" si="1"/>
        <v>3.1481664671664293</v>
      </c>
      <c r="O23" s="143">
        <f t="shared" si="2"/>
        <v>3.4242287682573429</v>
      </c>
      <c r="P23" s="52">
        <f t="shared" si="8"/>
        <v>8.7689867727798076E-2</v>
      </c>
      <c r="Q23" s="2"/>
    </row>
    <row r="24" spans="1:17" ht="20.100000000000001" customHeight="1" x14ac:dyDescent="0.25">
      <c r="A24" s="8" t="s">
        <v>169</v>
      </c>
      <c r="B24" s="19">
        <v>28032.94</v>
      </c>
      <c r="C24" s="140">
        <v>23064.610000000004</v>
      </c>
      <c r="D24" s="214">
        <f t="shared" si="3"/>
        <v>1.9536674639414369E-2</v>
      </c>
      <c r="E24" s="215">
        <f t="shared" si="4"/>
        <v>1.6350018204722191E-2</v>
      </c>
      <c r="F24" s="52">
        <f t="shared" si="5"/>
        <v>-0.17723185652307588</v>
      </c>
      <c r="H24" s="19">
        <v>6139.9869999999992</v>
      </c>
      <c r="I24" s="140">
        <v>5039.2620000000034</v>
      </c>
      <c r="J24" s="214">
        <f t="shared" si="0"/>
        <v>1.6106042809092034E-2</v>
      </c>
      <c r="K24" s="215">
        <f t="shared" si="6"/>
        <v>1.3347697559240163E-2</v>
      </c>
      <c r="L24" s="52">
        <f t="shared" si="7"/>
        <v>-0.17927155220361149</v>
      </c>
      <c r="N24" s="40">
        <f t="shared" si="1"/>
        <v>2.1902757969731321</v>
      </c>
      <c r="O24" s="143">
        <f t="shared" si="2"/>
        <v>2.1848459609765793</v>
      </c>
      <c r="P24" s="52">
        <f t="shared" si="8"/>
        <v>-2.4790649670952767E-3</v>
      </c>
      <c r="Q24" s="2"/>
    </row>
    <row r="25" spans="1:17" ht="20.100000000000001" customHeight="1" x14ac:dyDescent="0.25">
      <c r="A25" s="8" t="s">
        <v>171</v>
      </c>
      <c r="B25" s="19">
        <v>20506.080000000005</v>
      </c>
      <c r="C25" s="140">
        <v>21486.139999999996</v>
      </c>
      <c r="D25" s="214">
        <f t="shared" si="3"/>
        <v>1.4291066619833748E-2</v>
      </c>
      <c r="E25" s="215">
        <f t="shared" si="4"/>
        <v>1.5231073933147344E-2</v>
      </c>
      <c r="F25" s="52">
        <f t="shared" si="5"/>
        <v>4.7793629986813184E-2</v>
      </c>
      <c r="H25" s="19">
        <v>5153.1580000000013</v>
      </c>
      <c r="I25" s="140">
        <v>4911.8630000000012</v>
      </c>
      <c r="J25" s="214">
        <f t="shared" si="0"/>
        <v>1.3517452618387485E-2</v>
      </c>
      <c r="K25" s="215">
        <f t="shared" si="6"/>
        <v>1.3010250662978435E-2</v>
      </c>
      <c r="L25" s="52">
        <f t="shared" si="7"/>
        <v>-4.6824684979579513E-2</v>
      </c>
      <c r="N25" s="40">
        <f t="shared" si="1"/>
        <v>2.5129902936104802</v>
      </c>
      <c r="O25" s="143">
        <f t="shared" si="2"/>
        <v>2.2860611538415005</v>
      </c>
      <c r="P25" s="52">
        <f t="shared" si="8"/>
        <v>-9.0302433855780836E-2</v>
      </c>
      <c r="Q25" s="2"/>
    </row>
    <row r="26" spans="1:17" ht="20.100000000000001" customHeight="1" x14ac:dyDescent="0.25">
      <c r="A26" s="8" t="s">
        <v>173</v>
      </c>
      <c r="B26" s="19">
        <v>12603.01</v>
      </c>
      <c r="C26" s="140">
        <v>11586.699999999999</v>
      </c>
      <c r="D26" s="214">
        <f t="shared" si="3"/>
        <v>8.7832708894352747E-3</v>
      </c>
      <c r="E26" s="215">
        <f t="shared" si="4"/>
        <v>8.2135685768220043E-3</v>
      </c>
      <c r="F26" s="52">
        <f t="shared" si="5"/>
        <v>-8.0640259747473131E-2</v>
      </c>
      <c r="H26" s="19">
        <v>4423.1040000000012</v>
      </c>
      <c r="I26" s="140">
        <v>4114.3359999999993</v>
      </c>
      <c r="J26" s="214">
        <f t="shared" si="0"/>
        <v>1.1602419088683126E-2</v>
      </c>
      <c r="K26" s="215">
        <f t="shared" si="6"/>
        <v>1.0897808565042638E-2</v>
      </c>
      <c r="L26" s="52">
        <f t="shared" si="7"/>
        <v>-6.9807990045000476E-2</v>
      </c>
      <c r="N26" s="40">
        <f t="shared" si="1"/>
        <v>3.5095616047277605</v>
      </c>
      <c r="O26" s="143">
        <f t="shared" si="2"/>
        <v>3.5509126843708732</v>
      </c>
      <c r="P26" s="52">
        <f t="shared" si="8"/>
        <v>1.1782405981250847E-2</v>
      </c>
      <c r="Q26" s="2"/>
    </row>
    <row r="27" spans="1:17" ht="20.100000000000001" customHeight="1" x14ac:dyDescent="0.25">
      <c r="A27" s="8" t="s">
        <v>172</v>
      </c>
      <c r="B27" s="19">
        <v>9177.1299999999974</v>
      </c>
      <c r="C27" s="140">
        <v>8474.06</v>
      </c>
      <c r="D27" s="214">
        <f t="shared" si="3"/>
        <v>6.3957117210541861E-3</v>
      </c>
      <c r="E27" s="215">
        <f t="shared" si="4"/>
        <v>6.0070833743951493E-3</v>
      </c>
      <c r="F27" s="52">
        <f t="shared" si="5"/>
        <v>-7.6611097369220893E-2</v>
      </c>
      <c r="H27" s="19">
        <v>3417.8379999999993</v>
      </c>
      <c r="I27" s="140">
        <v>3229.0590000000002</v>
      </c>
      <c r="J27" s="214">
        <f t="shared" si="0"/>
        <v>8.9654660738762958E-3</v>
      </c>
      <c r="K27" s="215">
        <f t="shared" si="6"/>
        <v>8.5529394845797763E-3</v>
      </c>
      <c r="L27" s="52">
        <f t="shared" si="7"/>
        <v>-5.5233454599076706E-2</v>
      </c>
      <c r="N27" s="40">
        <f t="shared" si="1"/>
        <v>3.7242994269450258</v>
      </c>
      <c r="O27" s="143">
        <f t="shared" si="2"/>
        <v>3.8105217569854362</v>
      </c>
      <c r="P27" s="52">
        <f t="shared" si="8"/>
        <v>2.3151288378318428E-2</v>
      </c>
      <c r="Q27" s="2"/>
    </row>
    <row r="28" spans="1:17" ht="20.100000000000001" customHeight="1" x14ac:dyDescent="0.25">
      <c r="A28" s="8" t="s">
        <v>174</v>
      </c>
      <c r="B28" s="19">
        <v>30993.190000000002</v>
      </c>
      <c r="C28" s="140">
        <v>40283.549999999996</v>
      </c>
      <c r="D28" s="214">
        <f t="shared" si="3"/>
        <v>2.1599727644248199E-2</v>
      </c>
      <c r="E28" s="215">
        <f t="shared" si="4"/>
        <v>2.8556163570545374E-2</v>
      </c>
      <c r="F28" s="52">
        <f t="shared" si="5"/>
        <v>0.29975488163690128</v>
      </c>
      <c r="H28" s="19">
        <v>2356.1659999999993</v>
      </c>
      <c r="I28" s="140">
        <v>3099.2359999999999</v>
      </c>
      <c r="J28" s="214">
        <f t="shared" si="0"/>
        <v>6.1805522489424055E-3</v>
      </c>
      <c r="K28" s="215">
        <f t="shared" si="6"/>
        <v>8.20907204124517E-3</v>
      </c>
      <c r="L28" s="52">
        <f t="shared" si="7"/>
        <v>0.31537251619792528</v>
      </c>
      <c r="N28" s="40">
        <f t="shared" si="1"/>
        <v>0.7602205516760292</v>
      </c>
      <c r="O28" s="143">
        <f t="shared" si="2"/>
        <v>0.76935523309142329</v>
      </c>
      <c r="P28" s="52">
        <f t="shared" si="8"/>
        <v>1.2015830662898026E-2</v>
      </c>
      <c r="Q28" s="2"/>
    </row>
    <row r="29" spans="1:17" ht="20.100000000000001" customHeight="1" x14ac:dyDescent="0.25">
      <c r="A29" s="8" t="s">
        <v>177</v>
      </c>
      <c r="B29" s="19">
        <v>9928.9600000000009</v>
      </c>
      <c r="C29" s="140">
        <v>11387.62</v>
      </c>
      <c r="D29" s="214">
        <f t="shared" si="3"/>
        <v>6.9196759607718528E-3</v>
      </c>
      <c r="E29" s="215">
        <f t="shared" si="4"/>
        <v>8.0724449409055044E-3</v>
      </c>
      <c r="F29" s="52">
        <f t="shared" si="5"/>
        <v>0.14690964612607965</v>
      </c>
      <c r="H29" s="19">
        <v>2329.0880000000006</v>
      </c>
      <c r="I29" s="140">
        <v>2613.9540000000011</v>
      </c>
      <c r="J29" s="214">
        <f t="shared" si="0"/>
        <v>6.1095228758859853E-3</v>
      </c>
      <c r="K29" s="215">
        <f t="shared" si="6"/>
        <v>6.9236859337272107E-3</v>
      </c>
      <c r="L29" s="52">
        <f t="shared" si="7"/>
        <v>0.12230795916685001</v>
      </c>
      <c r="N29" s="40">
        <f t="shared" si="1"/>
        <v>2.3457522237978603</v>
      </c>
      <c r="O29" s="143">
        <f t="shared" si="2"/>
        <v>2.2954348669871325</v>
      </c>
      <c r="P29" s="52">
        <f t="shared" si="8"/>
        <v>-2.1450414199868952E-2</v>
      </c>
      <c r="Q29" s="2"/>
    </row>
    <row r="30" spans="1:17" ht="20.100000000000001" customHeight="1" x14ac:dyDescent="0.25">
      <c r="A30" s="8" t="s">
        <v>175</v>
      </c>
      <c r="B30" s="19">
        <v>8186.9800000000005</v>
      </c>
      <c r="C30" s="140">
        <v>5615.3499999999995</v>
      </c>
      <c r="D30" s="214">
        <f t="shared" si="3"/>
        <v>5.7056578631921109E-3</v>
      </c>
      <c r="E30" s="215">
        <f t="shared" si="4"/>
        <v>3.9806038223012116E-3</v>
      </c>
      <c r="F30" s="52">
        <f t="shared" si="5"/>
        <v>-0.31411216345954196</v>
      </c>
      <c r="H30" s="19">
        <v>2982.273000000001</v>
      </c>
      <c r="I30" s="140">
        <v>2530.9569999999999</v>
      </c>
      <c r="J30" s="214">
        <f t="shared" si="0"/>
        <v>7.8229182906086533E-3</v>
      </c>
      <c r="K30" s="215">
        <f t="shared" si="6"/>
        <v>6.7038484149944538E-3</v>
      </c>
      <c r="L30" s="52">
        <f t="shared" si="7"/>
        <v>-0.15133289272980743</v>
      </c>
      <c r="N30" s="40">
        <f t="shared" si="1"/>
        <v>3.6427021929942431</v>
      </c>
      <c r="O30" s="143">
        <f t="shared" si="2"/>
        <v>4.5072114828105105</v>
      </c>
      <c r="P30" s="52">
        <f t="shared" si="8"/>
        <v>0.23732637037387197</v>
      </c>
      <c r="Q30" s="2"/>
    </row>
    <row r="31" spans="1:17" ht="20.100000000000001" customHeight="1" x14ac:dyDescent="0.25">
      <c r="A31" s="8" t="s">
        <v>176</v>
      </c>
      <c r="B31" s="19">
        <v>9238.0000000000036</v>
      </c>
      <c r="C31" s="140">
        <v>6936.010000000002</v>
      </c>
      <c r="D31" s="214">
        <f t="shared" si="3"/>
        <v>6.4381331504619211E-3</v>
      </c>
      <c r="E31" s="215">
        <f t="shared" si="4"/>
        <v>4.9167919929335542E-3</v>
      </c>
      <c r="F31" s="52">
        <f t="shared" si="5"/>
        <v>-0.24918705347477815</v>
      </c>
      <c r="H31" s="19">
        <v>3031.8980000000006</v>
      </c>
      <c r="I31" s="140">
        <v>2243.8589999999995</v>
      </c>
      <c r="J31" s="214">
        <f t="shared" si="0"/>
        <v>7.953091591366649E-3</v>
      </c>
      <c r="K31" s="215">
        <f t="shared" si="6"/>
        <v>5.9434003029767146E-3</v>
      </c>
      <c r="L31" s="52">
        <f t="shared" si="7"/>
        <v>-0.25991606577793874</v>
      </c>
      <c r="N31" s="40">
        <f t="shared" si="1"/>
        <v>3.2819852781987437</v>
      </c>
      <c r="O31" s="143">
        <f t="shared" si="2"/>
        <v>3.2350861662540837</v>
      </c>
      <c r="P31" s="52">
        <f t="shared" si="8"/>
        <v>-1.4289860547576774E-2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115103.37000000034</v>
      </c>
      <c r="C32" s="140">
        <f>C33-SUM(C7:C31)</f>
        <v>123770.51999999979</v>
      </c>
      <c r="D32" s="214">
        <f t="shared" si="3"/>
        <v>8.0217668556709906E-2</v>
      </c>
      <c r="E32" s="215">
        <f t="shared" si="4"/>
        <v>8.7738325304782025E-2</v>
      </c>
      <c r="F32" s="52">
        <f t="shared" si="5"/>
        <v>7.5298837905435914E-2</v>
      </c>
      <c r="H32" s="19">
        <f>H33-SUM(H7:H31)</f>
        <v>30991.597000000009</v>
      </c>
      <c r="I32" s="140">
        <f>I33-SUM(I7:I31)</f>
        <v>32193.05700000003</v>
      </c>
      <c r="J32" s="214">
        <f t="shared" si="0"/>
        <v>8.1295284176355495E-2</v>
      </c>
      <c r="K32" s="215">
        <f t="shared" si="6"/>
        <v>8.5271055234552112E-2</v>
      </c>
      <c r="L32" s="52">
        <f t="shared" si="7"/>
        <v>3.8767282628256315E-2</v>
      </c>
      <c r="N32" s="40">
        <f t="shared" si="1"/>
        <v>2.6925012708142182</v>
      </c>
      <c r="O32" s="143">
        <f t="shared" si="2"/>
        <v>2.601027853805582</v>
      </c>
      <c r="P32" s="52">
        <f t="shared" si="8"/>
        <v>-3.3973397895917967E-2</v>
      </c>
      <c r="Q32" s="2"/>
    </row>
    <row r="33" spans="1:17" ht="26.25" customHeight="1" thickBot="1" x14ac:dyDescent="0.3">
      <c r="A33" s="35" t="s">
        <v>18</v>
      </c>
      <c r="B33" s="36">
        <v>1434887.9999999998</v>
      </c>
      <c r="C33" s="148">
        <v>1410677.9400000002</v>
      </c>
      <c r="D33" s="251">
        <f>SUM(D7:D32)</f>
        <v>1.0000000000000002</v>
      </c>
      <c r="E33" s="252">
        <f>SUM(E7:E32)</f>
        <v>0.99999999999999978</v>
      </c>
      <c r="F33" s="57">
        <f t="shared" si="5"/>
        <v>-1.6872438824493335E-2</v>
      </c>
      <c r="G33" s="56"/>
      <c r="H33" s="36">
        <v>381222.56800000003</v>
      </c>
      <c r="I33" s="148">
        <v>377537.92200000002</v>
      </c>
      <c r="J33" s="251">
        <f>SUM(J7:J32)</f>
        <v>1.0000000000000002</v>
      </c>
      <c r="K33" s="252">
        <f>SUM(K7:K32)</f>
        <v>1</v>
      </c>
      <c r="L33" s="57">
        <f t="shared" si="7"/>
        <v>-9.6653406941007956E-3</v>
      </c>
      <c r="M33" s="56"/>
      <c r="N33" s="37">
        <f t="shared" si="1"/>
        <v>2.6568106221530883</v>
      </c>
      <c r="O33" s="150">
        <f t="shared" si="2"/>
        <v>2.676287133263032</v>
      </c>
      <c r="P33" s="57">
        <f t="shared" si="8"/>
        <v>7.3307863750408826E-3</v>
      </c>
      <c r="Q33" s="2"/>
    </row>
    <row r="35" spans="1:17" ht="15.75" thickBot="1" x14ac:dyDescent="0.3">
      <c r="L35" s="10"/>
    </row>
    <row r="36" spans="1:17" x14ac:dyDescent="0.25">
      <c r="A36" s="377" t="s">
        <v>2</v>
      </c>
      <c r="B36" s="365" t="s">
        <v>1</v>
      </c>
      <c r="C36" s="363"/>
      <c r="D36" s="365" t="s">
        <v>104</v>
      </c>
      <c r="E36" s="363"/>
      <c r="F36" s="130" t="s">
        <v>0</v>
      </c>
      <c r="H36" s="375" t="s">
        <v>19</v>
      </c>
      <c r="I36" s="376"/>
      <c r="J36" s="365" t="s">
        <v>104</v>
      </c>
      <c r="K36" s="363"/>
      <c r="L36" s="130" t="s">
        <v>0</v>
      </c>
      <c r="N36" s="373" t="s">
        <v>22</v>
      </c>
      <c r="O36" s="363"/>
      <c r="P36" s="130" t="s">
        <v>0</v>
      </c>
    </row>
    <row r="37" spans="1:17" x14ac:dyDescent="0.25">
      <c r="A37" s="378"/>
      <c r="B37" s="368" t="str">
        <f>B5</f>
        <v>jan-maio</v>
      </c>
      <c r="C37" s="370"/>
      <c r="D37" s="368" t="str">
        <f>B37</f>
        <v>jan-maio</v>
      </c>
      <c r="E37" s="370"/>
      <c r="F37" s="131" t="str">
        <f>F5</f>
        <v>2025 / 2024</v>
      </c>
      <c r="H37" s="371" t="str">
        <f>B37</f>
        <v>jan-maio</v>
      </c>
      <c r="I37" s="370"/>
      <c r="J37" s="368" t="str">
        <f>H37</f>
        <v>jan-maio</v>
      </c>
      <c r="K37" s="370"/>
      <c r="L37" s="131" t="str">
        <f>F37</f>
        <v>2025 / 2024</v>
      </c>
      <c r="N37" s="371" t="str">
        <f>B37</f>
        <v>jan-maio</v>
      </c>
      <c r="O37" s="369"/>
      <c r="P37" s="131" t="str">
        <f>L37</f>
        <v>2025 / 2024</v>
      </c>
    </row>
    <row r="38" spans="1:17" ht="19.5" customHeight="1" thickBot="1" x14ac:dyDescent="0.3">
      <c r="A38" s="379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1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0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 x14ac:dyDescent="0.25">
      <c r="A39" s="38" t="s">
        <v>153</v>
      </c>
      <c r="B39" s="19">
        <v>145520.43999999983</v>
      </c>
      <c r="C39" s="147">
        <v>141943.92999999993</v>
      </c>
      <c r="D39" s="247">
        <f>B39/$B$62</f>
        <v>0.21163920790048266</v>
      </c>
      <c r="E39" s="246">
        <f>C39/$C$62</f>
        <v>0.2136836453799951</v>
      </c>
      <c r="F39" s="52">
        <f>(C39-B39)/B39</f>
        <v>-2.4577372086010029E-2</v>
      </c>
      <c r="H39" s="39">
        <v>44281.339999999975</v>
      </c>
      <c r="I39" s="147">
        <v>43565.698000000004</v>
      </c>
      <c r="J39" s="250">
        <f>H39/$H$62</f>
        <v>0.25720623686268707</v>
      </c>
      <c r="K39" s="246">
        <f>I39/$I$62</f>
        <v>0.25616238081598947</v>
      </c>
      <c r="L39" s="52">
        <f>(I39-H39)/H39</f>
        <v>-1.6161254379383531E-2</v>
      </c>
      <c r="N39" s="40">
        <f t="shared" ref="N39:N62" si="9">(H39/B39)*10</f>
        <v>3.0429635864212634</v>
      </c>
      <c r="O39" s="149">
        <f t="shared" ref="O39:O62" si="10">(I39/C39)*10</f>
        <v>3.0692188105542817</v>
      </c>
      <c r="P39" s="52">
        <f>(O39-N39)/N39</f>
        <v>8.6281755884881454E-3</v>
      </c>
    </row>
    <row r="40" spans="1:17" ht="20.100000000000001" customHeight="1" x14ac:dyDescent="0.25">
      <c r="A40" s="38" t="s">
        <v>157</v>
      </c>
      <c r="B40" s="19">
        <v>97200.679999999978</v>
      </c>
      <c r="C40" s="140">
        <v>90626.000000000015</v>
      </c>
      <c r="D40" s="247">
        <f t="shared" ref="D40:D61" si="11">B40/$B$62</f>
        <v>0.14136484828240148</v>
      </c>
      <c r="E40" s="215">
        <f t="shared" ref="E40:E61" si="12">C40/$C$62</f>
        <v>0.13642918049547767</v>
      </c>
      <c r="F40" s="52">
        <f t="shared" ref="F40:F62" si="13">(C40-B40)/B40</f>
        <v>-6.7640267537222631E-2</v>
      </c>
      <c r="H40" s="19">
        <v>21294.676000000003</v>
      </c>
      <c r="I40" s="140">
        <v>19732.022999999986</v>
      </c>
      <c r="J40" s="247">
        <f t="shared" ref="J40:J62" si="14">H40/$H$62</f>
        <v>0.1236891990886044</v>
      </c>
      <c r="K40" s="215">
        <f t="shared" ref="K40:K62" si="15">I40/$I$62</f>
        <v>0.11602251822054727</v>
      </c>
      <c r="L40" s="52">
        <f t="shared" ref="L40:L62" si="16">(I40-H40)/H40</f>
        <v>-7.3382332748336554E-2</v>
      </c>
      <c r="N40" s="40">
        <f t="shared" si="9"/>
        <v>2.190794961516731</v>
      </c>
      <c r="O40" s="143">
        <f t="shared" si="10"/>
        <v>2.1773026504535102</v>
      </c>
      <c r="P40" s="52">
        <f t="shared" ref="P40:P62" si="17">(O40-N40)/N40</f>
        <v>-6.1586370702075201E-3</v>
      </c>
    </row>
    <row r="41" spans="1:17" ht="20.100000000000001" customHeight="1" x14ac:dyDescent="0.25">
      <c r="A41" s="38" t="s">
        <v>160</v>
      </c>
      <c r="B41" s="19">
        <v>53128.119999999995</v>
      </c>
      <c r="C41" s="140">
        <v>54345.78</v>
      </c>
      <c r="D41" s="247">
        <f t="shared" si="11"/>
        <v>7.7267449397773968E-2</v>
      </c>
      <c r="E41" s="215">
        <f t="shared" si="12"/>
        <v>8.1812617006019453E-2</v>
      </c>
      <c r="F41" s="52">
        <f t="shared" si="13"/>
        <v>2.2919312785771521E-2</v>
      </c>
      <c r="H41" s="19">
        <v>18219.713999999996</v>
      </c>
      <c r="I41" s="140">
        <v>19444.020999999997</v>
      </c>
      <c r="J41" s="247">
        <f t="shared" si="14"/>
        <v>0.10582841609252153</v>
      </c>
      <c r="K41" s="215">
        <f t="shared" si="15"/>
        <v>0.11432909239732818</v>
      </c>
      <c r="L41" s="52">
        <f t="shared" si="16"/>
        <v>6.7196828665916544E-2</v>
      </c>
      <c r="N41" s="40">
        <f t="shared" si="9"/>
        <v>3.4293918173652664</v>
      </c>
      <c r="O41" s="143">
        <f t="shared" si="10"/>
        <v>3.5778345623156014</v>
      </c>
      <c r="P41" s="52">
        <f t="shared" si="17"/>
        <v>4.328544326684157E-2</v>
      </c>
    </row>
    <row r="42" spans="1:17" ht="20.100000000000001" customHeight="1" x14ac:dyDescent="0.25">
      <c r="A42" s="38" t="s">
        <v>161</v>
      </c>
      <c r="B42" s="19">
        <v>68486.420000000027</v>
      </c>
      <c r="C42" s="140">
        <v>74635.329999999987</v>
      </c>
      <c r="D42" s="247">
        <f t="shared" si="11"/>
        <v>9.9603957222365438E-2</v>
      </c>
      <c r="E42" s="215">
        <f t="shared" si="12"/>
        <v>0.11235668470317056</v>
      </c>
      <c r="F42" s="52">
        <f t="shared" si="13"/>
        <v>8.9782908786880042E-2</v>
      </c>
      <c r="H42" s="19">
        <v>15790.435000000003</v>
      </c>
      <c r="I42" s="140">
        <v>17450.793000000005</v>
      </c>
      <c r="J42" s="247">
        <f t="shared" si="14"/>
        <v>9.1718054710513891E-2</v>
      </c>
      <c r="K42" s="215">
        <f t="shared" si="15"/>
        <v>0.1026090912627408</v>
      </c>
      <c r="L42" s="52">
        <f t="shared" si="16"/>
        <v>0.10514960480822737</v>
      </c>
      <c r="N42" s="40">
        <f t="shared" si="9"/>
        <v>2.3056300796566673</v>
      </c>
      <c r="O42" s="143">
        <f t="shared" si="10"/>
        <v>2.3381410653640851</v>
      </c>
      <c r="P42" s="52">
        <f t="shared" si="17"/>
        <v>1.4100694640598616E-2</v>
      </c>
    </row>
    <row r="43" spans="1:17" ht="20.100000000000001" customHeight="1" x14ac:dyDescent="0.25">
      <c r="A43" s="38" t="s">
        <v>162</v>
      </c>
      <c r="B43" s="19">
        <v>43193.579999999973</v>
      </c>
      <c r="C43" s="140">
        <v>45567.279999999984</v>
      </c>
      <c r="D43" s="247">
        <f t="shared" si="11"/>
        <v>6.2819044923078396E-2</v>
      </c>
      <c r="E43" s="215">
        <f t="shared" si="12"/>
        <v>6.8597385604660541E-2</v>
      </c>
      <c r="F43" s="52">
        <f t="shared" si="13"/>
        <v>5.4954926171898996E-2</v>
      </c>
      <c r="H43" s="19">
        <v>16039.045999999993</v>
      </c>
      <c r="I43" s="140">
        <v>15955.667000000001</v>
      </c>
      <c r="J43" s="247">
        <f t="shared" si="14"/>
        <v>9.3162100887812654E-2</v>
      </c>
      <c r="K43" s="215">
        <f t="shared" si="15"/>
        <v>9.3817885030262033E-2</v>
      </c>
      <c r="L43" s="52">
        <f t="shared" si="16"/>
        <v>-5.1985012076149516E-3</v>
      </c>
      <c r="N43" s="40">
        <f t="shared" si="9"/>
        <v>3.7132939663718552</v>
      </c>
      <c r="O43" s="143">
        <f t="shared" si="10"/>
        <v>3.5015623052330547</v>
      </c>
      <c r="P43" s="52">
        <f t="shared" si="17"/>
        <v>-5.7019902829206104E-2</v>
      </c>
    </row>
    <row r="44" spans="1:17" ht="20.100000000000001" customHeight="1" x14ac:dyDescent="0.25">
      <c r="A44" s="38" t="s">
        <v>164</v>
      </c>
      <c r="B44" s="19">
        <v>120967.92999999996</v>
      </c>
      <c r="C44" s="140">
        <v>109988.90000000004</v>
      </c>
      <c r="D44" s="247">
        <f t="shared" si="11"/>
        <v>0.17593100245272111</v>
      </c>
      <c r="E44" s="215">
        <f t="shared" si="12"/>
        <v>0.16557826110166007</v>
      </c>
      <c r="F44" s="52">
        <f t="shared" si="13"/>
        <v>-9.0759840232034469E-2</v>
      </c>
      <c r="H44" s="19">
        <v>12239.808000000005</v>
      </c>
      <c r="I44" s="140">
        <v>13363.199999999999</v>
      </c>
      <c r="J44" s="247">
        <f t="shared" si="14"/>
        <v>7.1094392256463218E-2</v>
      </c>
      <c r="K44" s="215">
        <f t="shared" si="15"/>
        <v>7.8574412541725605E-2</v>
      </c>
      <c r="L44" s="52">
        <f t="shared" si="16"/>
        <v>9.1781831871871999E-2</v>
      </c>
      <c r="N44" s="40">
        <f t="shared" si="9"/>
        <v>1.0118225549532018</v>
      </c>
      <c r="O44" s="143">
        <f t="shared" si="10"/>
        <v>1.2149589640409162</v>
      </c>
      <c r="P44" s="52">
        <f t="shared" si="17"/>
        <v>0.20076287891912994</v>
      </c>
    </row>
    <row r="45" spans="1:17" ht="20.100000000000001" customHeight="1" x14ac:dyDescent="0.25">
      <c r="A45" s="38" t="s">
        <v>166</v>
      </c>
      <c r="B45" s="19">
        <v>40804.189999999995</v>
      </c>
      <c r="C45" s="140">
        <v>40822.35</v>
      </c>
      <c r="D45" s="247">
        <f t="shared" si="11"/>
        <v>5.9344010027875156E-2</v>
      </c>
      <c r="E45" s="215">
        <f t="shared" si="12"/>
        <v>6.1454326091845181E-2</v>
      </c>
      <c r="F45" s="52">
        <f t="shared" si="13"/>
        <v>4.4505233408636451E-4</v>
      </c>
      <c r="H45" s="19">
        <v>10279.941999999997</v>
      </c>
      <c r="I45" s="140">
        <v>10074.735999999995</v>
      </c>
      <c r="J45" s="247">
        <f t="shared" si="14"/>
        <v>5.9710595862426157E-2</v>
      </c>
      <c r="K45" s="215">
        <f t="shared" si="15"/>
        <v>5.9238540373037461E-2</v>
      </c>
      <c r="L45" s="52">
        <f t="shared" si="16"/>
        <v>-1.9961785776612555E-2</v>
      </c>
      <c r="N45" s="40">
        <f t="shared" si="9"/>
        <v>2.5193349016363262</v>
      </c>
      <c r="O45" s="143">
        <f t="shared" si="10"/>
        <v>2.4679461128523945</v>
      </c>
      <c r="P45" s="52">
        <f t="shared" si="17"/>
        <v>-2.0397760039982903E-2</v>
      </c>
    </row>
    <row r="46" spans="1:17" ht="20.100000000000001" customHeight="1" x14ac:dyDescent="0.25">
      <c r="A46" s="38" t="s">
        <v>167</v>
      </c>
      <c r="B46" s="19">
        <v>24507.190000000002</v>
      </c>
      <c r="C46" s="140">
        <v>17167.540000000005</v>
      </c>
      <c r="D46" s="247">
        <f t="shared" si="11"/>
        <v>3.5642293821174786E-2</v>
      </c>
      <c r="E46" s="215">
        <f t="shared" si="12"/>
        <v>2.5844166280353683E-2</v>
      </c>
      <c r="F46" s="52">
        <f t="shared" si="13"/>
        <v>-0.29948965997325672</v>
      </c>
      <c r="H46" s="19">
        <v>7904.3869999999979</v>
      </c>
      <c r="I46" s="140">
        <v>6148.939000000003</v>
      </c>
      <c r="J46" s="247">
        <f t="shared" si="14"/>
        <v>4.5912287997073829E-2</v>
      </c>
      <c r="K46" s="215">
        <f t="shared" si="15"/>
        <v>3.6155207561056182E-2</v>
      </c>
      <c r="L46" s="52">
        <f t="shared" si="16"/>
        <v>-0.2220852799843929</v>
      </c>
      <c r="N46" s="40">
        <f t="shared" si="9"/>
        <v>3.2253338714067166</v>
      </c>
      <c r="O46" s="143">
        <f t="shared" si="10"/>
        <v>3.5817239977306015</v>
      </c>
      <c r="P46" s="52">
        <f t="shared" si="17"/>
        <v>0.1104971269744694</v>
      </c>
    </row>
    <row r="47" spans="1:17" ht="20.100000000000001" customHeight="1" x14ac:dyDescent="0.25">
      <c r="A47" s="38" t="s">
        <v>169</v>
      </c>
      <c r="B47" s="19">
        <v>28032.94</v>
      </c>
      <c r="C47" s="140">
        <v>23064.610000000004</v>
      </c>
      <c r="D47" s="247">
        <f t="shared" si="11"/>
        <v>4.0770006032979034E-2</v>
      </c>
      <c r="E47" s="215">
        <f t="shared" si="12"/>
        <v>3.4721667520885825E-2</v>
      </c>
      <c r="F47" s="52">
        <f t="shared" si="13"/>
        <v>-0.17723185652307588</v>
      </c>
      <c r="H47" s="19">
        <v>6139.9869999999992</v>
      </c>
      <c r="I47" s="140">
        <v>5039.2620000000034</v>
      </c>
      <c r="J47" s="247">
        <f t="shared" si="14"/>
        <v>3.5663847359990009E-2</v>
      </c>
      <c r="K47" s="215">
        <f t="shared" si="15"/>
        <v>2.9630406735949591E-2</v>
      </c>
      <c r="L47" s="52">
        <f t="shared" si="16"/>
        <v>-0.17927155220361149</v>
      </c>
      <c r="N47" s="40">
        <f t="shared" si="9"/>
        <v>2.1902757969731321</v>
      </c>
      <c r="O47" s="143">
        <f t="shared" si="10"/>
        <v>2.1848459609765793</v>
      </c>
      <c r="P47" s="52">
        <f t="shared" si="17"/>
        <v>-2.4790649670952767E-3</v>
      </c>
    </row>
    <row r="48" spans="1:17" ht="20.100000000000001" customHeight="1" x14ac:dyDescent="0.25">
      <c r="A48" s="38" t="s">
        <v>171</v>
      </c>
      <c r="B48" s="19">
        <v>20506.080000000005</v>
      </c>
      <c r="C48" s="140">
        <v>21486.139999999996</v>
      </c>
      <c r="D48" s="247">
        <f t="shared" si="11"/>
        <v>2.9823236710553761E-2</v>
      </c>
      <c r="E48" s="215">
        <f t="shared" si="12"/>
        <v>3.2345424847296599E-2</v>
      </c>
      <c r="F48" s="52">
        <f t="shared" si="13"/>
        <v>4.7793629986813184E-2</v>
      </c>
      <c r="H48" s="19">
        <v>5153.1580000000013</v>
      </c>
      <c r="I48" s="140">
        <v>4911.8630000000012</v>
      </c>
      <c r="J48" s="247">
        <f t="shared" si="14"/>
        <v>2.9931894046992522E-2</v>
      </c>
      <c r="K48" s="215">
        <f t="shared" si="15"/>
        <v>2.888131208920304E-2</v>
      </c>
      <c r="L48" s="52">
        <f t="shared" si="16"/>
        <v>-4.6824684979579513E-2</v>
      </c>
      <c r="N48" s="40">
        <f t="shared" si="9"/>
        <v>2.5129902936104802</v>
      </c>
      <c r="O48" s="143">
        <f t="shared" si="10"/>
        <v>2.2860611538415005</v>
      </c>
      <c r="P48" s="52">
        <f t="shared" si="17"/>
        <v>-9.0302433855780836E-2</v>
      </c>
    </row>
    <row r="49" spans="1:16" ht="20.100000000000001" customHeight="1" x14ac:dyDescent="0.25">
      <c r="A49" s="38" t="s">
        <v>173</v>
      </c>
      <c r="B49" s="19">
        <v>12603.01</v>
      </c>
      <c r="C49" s="140">
        <v>11586.699999999999</v>
      </c>
      <c r="D49" s="247">
        <f t="shared" si="11"/>
        <v>1.8329322351979319E-2</v>
      </c>
      <c r="E49" s="215">
        <f t="shared" si="12"/>
        <v>1.7442720473671468E-2</v>
      </c>
      <c r="F49" s="52">
        <f t="shared" si="13"/>
        <v>-8.0640259747473131E-2</v>
      </c>
      <c r="H49" s="19">
        <v>4423.1040000000012</v>
      </c>
      <c r="I49" s="140">
        <v>4114.3359999999993</v>
      </c>
      <c r="J49" s="247">
        <f t="shared" si="14"/>
        <v>2.5691407150106559E-2</v>
      </c>
      <c r="K49" s="215">
        <f t="shared" si="15"/>
        <v>2.4191925152603651E-2</v>
      </c>
      <c r="L49" s="52">
        <f t="shared" si="16"/>
        <v>-6.9807990045000476E-2</v>
      </c>
      <c r="N49" s="40">
        <f t="shared" si="9"/>
        <v>3.5095616047277605</v>
      </c>
      <c r="O49" s="143">
        <f t="shared" si="10"/>
        <v>3.5509126843708732</v>
      </c>
      <c r="P49" s="52">
        <f t="shared" si="17"/>
        <v>1.1782405981250847E-2</v>
      </c>
    </row>
    <row r="50" spans="1:16" ht="20.100000000000001" customHeight="1" x14ac:dyDescent="0.25">
      <c r="A50" s="38" t="s">
        <v>176</v>
      </c>
      <c r="B50" s="19">
        <v>9238.0000000000036</v>
      </c>
      <c r="C50" s="140">
        <v>6936.010000000002</v>
      </c>
      <c r="D50" s="247">
        <f t="shared" si="11"/>
        <v>1.343538407789766E-2</v>
      </c>
      <c r="E50" s="215">
        <f t="shared" si="12"/>
        <v>1.0441530688857923E-2</v>
      </c>
      <c r="F50" s="52">
        <f t="shared" si="13"/>
        <v>-0.24918705347477815</v>
      </c>
      <c r="H50" s="19">
        <v>3031.8980000000006</v>
      </c>
      <c r="I50" s="140">
        <v>2243.8589999999995</v>
      </c>
      <c r="J50" s="247">
        <f t="shared" si="14"/>
        <v>1.7610647625647909E-2</v>
      </c>
      <c r="K50" s="215">
        <f t="shared" si="15"/>
        <v>1.3193688843350683E-2</v>
      </c>
      <c r="L50" s="52">
        <f t="shared" si="16"/>
        <v>-0.25991606577793874</v>
      </c>
      <c r="N50" s="40">
        <f t="shared" si="9"/>
        <v>3.2819852781987437</v>
      </c>
      <c r="O50" s="143">
        <f t="shared" si="10"/>
        <v>3.2350861662540837</v>
      </c>
      <c r="P50" s="52">
        <f t="shared" si="17"/>
        <v>-1.4289860547576774E-2</v>
      </c>
    </row>
    <row r="51" spans="1:16" ht="20.100000000000001" customHeight="1" x14ac:dyDescent="0.25">
      <c r="A51" s="38" t="s">
        <v>178</v>
      </c>
      <c r="B51" s="19">
        <v>7204.5800000000017</v>
      </c>
      <c r="C51" s="140">
        <v>7743.0199999999995</v>
      </c>
      <c r="D51" s="247">
        <f t="shared" si="11"/>
        <v>1.0478057958426058E-2</v>
      </c>
      <c r="E51" s="215">
        <f t="shared" si="12"/>
        <v>1.1656410667579869E-2</v>
      </c>
      <c r="F51" s="52">
        <f t="shared" si="13"/>
        <v>7.473579306496668E-2</v>
      </c>
      <c r="H51" s="19">
        <v>1746.241</v>
      </c>
      <c r="I51" s="140">
        <v>2032.1410000000001</v>
      </c>
      <c r="J51" s="247">
        <f t="shared" si="14"/>
        <v>1.0142964875618846E-2</v>
      </c>
      <c r="K51" s="215">
        <f t="shared" si="15"/>
        <v>1.1948806070174421E-2</v>
      </c>
      <c r="L51" s="52">
        <f t="shared" si="16"/>
        <v>0.16372310580269281</v>
      </c>
      <c r="N51" s="40">
        <f t="shared" si="9"/>
        <v>2.4237929206143862</v>
      </c>
      <c r="O51" s="143">
        <f t="shared" si="10"/>
        <v>2.6244811455995212</v>
      </c>
      <c r="P51" s="52">
        <f t="shared" si="17"/>
        <v>8.2799245462877341E-2</v>
      </c>
    </row>
    <row r="52" spans="1:16" ht="20.100000000000001" customHeight="1" x14ac:dyDescent="0.25">
      <c r="A52" s="38" t="s">
        <v>179</v>
      </c>
      <c r="B52" s="19">
        <v>3666.5200000000009</v>
      </c>
      <c r="C52" s="140">
        <v>5511.8499999999985</v>
      </c>
      <c r="D52" s="247">
        <f t="shared" si="11"/>
        <v>5.3324425664963548E-3</v>
      </c>
      <c r="E52" s="215">
        <f t="shared" si="12"/>
        <v>8.2975876516010669E-3</v>
      </c>
      <c r="F52" s="52">
        <f t="shared" si="13"/>
        <v>0.50329194985981185</v>
      </c>
      <c r="H52" s="19">
        <v>1159.8069999999998</v>
      </c>
      <c r="I52" s="140">
        <v>1783.0160000000003</v>
      </c>
      <c r="J52" s="247">
        <f t="shared" si="14"/>
        <v>6.7366885003254783E-3</v>
      </c>
      <c r="K52" s="215">
        <f t="shared" si="15"/>
        <v>1.0483973505784352E-2</v>
      </c>
      <c r="L52" s="52">
        <f t="shared" si="16"/>
        <v>0.53733853994673308</v>
      </c>
      <c r="N52" s="40">
        <f t="shared" ref="N52" si="18">(H52/B52)*10</f>
        <v>3.1632365294611771</v>
      </c>
      <c r="O52" s="143">
        <f t="shared" ref="O52" si="19">(I52/C52)*10</f>
        <v>3.2348775819371007</v>
      </c>
      <c r="P52" s="52">
        <f t="shared" ref="P52" si="20">(O52-N52)/N52</f>
        <v>2.2648022621351981E-2</v>
      </c>
    </row>
    <row r="53" spans="1:16" ht="20.100000000000001" customHeight="1" x14ac:dyDescent="0.25">
      <c r="A53" s="38" t="s">
        <v>180</v>
      </c>
      <c r="B53" s="19">
        <v>1724.27</v>
      </c>
      <c r="C53" s="140">
        <v>2245.86</v>
      </c>
      <c r="D53" s="247">
        <f t="shared" si="11"/>
        <v>2.5077105113657273E-3</v>
      </c>
      <c r="E53" s="215">
        <f t="shared" si="12"/>
        <v>3.3809374716700885E-3</v>
      </c>
      <c r="F53" s="52">
        <f t="shared" si="13"/>
        <v>0.3024990285744113</v>
      </c>
      <c r="H53" s="19">
        <v>854.39899999999977</v>
      </c>
      <c r="I53" s="140">
        <v>1003.7189999999998</v>
      </c>
      <c r="J53" s="247">
        <f t="shared" si="14"/>
        <v>4.9627394195668655E-3</v>
      </c>
      <c r="K53" s="215">
        <f t="shared" si="15"/>
        <v>5.9017773274341679E-3</v>
      </c>
      <c r="L53" s="52">
        <f t="shared" si="16"/>
        <v>0.17476612215136031</v>
      </c>
      <c r="N53" s="40">
        <f t="shared" si="9"/>
        <v>4.9551346366868287</v>
      </c>
      <c r="O53" s="143">
        <f t="shared" si="10"/>
        <v>4.4691966551788616</v>
      </c>
      <c r="P53" s="52">
        <f t="shared" si="17"/>
        <v>-9.8067563676308464E-2</v>
      </c>
    </row>
    <row r="54" spans="1:16" ht="20.100000000000001" customHeight="1" x14ac:dyDescent="0.25">
      <c r="A54" s="38" t="s">
        <v>183</v>
      </c>
      <c r="B54" s="19">
        <v>1839.0600000000006</v>
      </c>
      <c r="C54" s="140">
        <v>1386.7699999999998</v>
      </c>
      <c r="D54" s="247">
        <f t="shared" si="11"/>
        <v>2.6746565752650436E-3</v>
      </c>
      <c r="E54" s="215">
        <f t="shared" si="12"/>
        <v>2.0876558011576536E-3</v>
      </c>
      <c r="F54" s="52">
        <f t="shared" si="13"/>
        <v>-0.24593542353158718</v>
      </c>
      <c r="H54" s="19">
        <v>764.32499999999982</v>
      </c>
      <c r="I54" s="140">
        <v>633.83799999999974</v>
      </c>
      <c r="J54" s="247">
        <f t="shared" si="14"/>
        <v>4.4395485093737764E-3</v>
      </c>
      <c r="K54" s="215">
        <f t="shared" si="15"/>
        <v>3.7269103580446494E-3</v>
      </c>
      <c r="L54" s="52">
        <f t="shared" si="16"/>
        <v>-0.1707218787819319</v>
      </c>
      <c r="N54" s="40">
        <f t="shared" ref="N54" si="21">(H54/B54)*10</f>
        <v>4.1560634237055867</v>
      </c>
      <c r="O54" s="143">
        <f t="shared" ref="O54" si="22">(I54/C54)*10</f>
        <v>4.5706065173027959</v>
      </c>
      <c r="P54" s="52">
        <f t="shared" ref="P54" si="23">(O54-N54)/N54</f>
        <v>9.9744169261882565E-2</v>
      </c>
    </row>
    <row r="55" spans="1:16" ht="20.100000000000001" customHeight="1" x14ac:dyDescent="0.25">
      <c r="A55" s="38" t="s">
        <v>181</v>
      </c>
      <c r="B55" s="19">
        <v>1162.8300000000004</v>
      </c>
      <c r="C55" s="140">
        <v>3361.75</v>
      </c>
      <c r="D55" s="247">
        <f t="shared" si="11"/>
        <v>1.6911742441331171E-3</v>
      </c>
      <c r="E55" s="215">
        <f t="shared" si="12"/>
        <v>5.0608081293521939E-3</v>
      </c>
      <c r="F55" s="52">
        <f t="shared" si="13"/>
        <v>1.8910072839538015</v>
      </c>
      <c r="H55" s="19">
        <v>257.70499999999998</v>
      </c>
      <c r="I55" s="140">
        <v>630.14399999999989</v>
      </c>
      <c r="J55" s="247">
        <f t="shared" si="14"/>
        <v>1.4968682806504683E-3</v>
      </c>
      <c r="K55" s="215">
        <f t="shared" si="15"/>
        <v>3.7051899707175777E-3</v>
      </c>
      <c r="L55" s="52">
        <f t="shared" si="16"/>
        <v>1.4452144894355947</v>
      </c>
      <c r="N55" s="40">
        <f t="shared" ref="N55" si="24">(H55/B55)*10</f>
        <v>2.2161880928424611</v>
      </c>
      <c r="O55" s="143">
        <f t="shared" ref="O55" si="25">(I55/C55)*10</f>
        <v>1.8744522941920128</v>
      </c>
      <c r="P55" s="52">
        <f t="shared" ref="P55" si="26">(O55-N55)/N55</f>
        <v>-0.15419981713381617</v>
      </c>
    </row>
    <row r="56" spans="1:16" ht="20.100000000000001" customHeight="1" x14ac:dyDescent="0.25">
      <c r="A56" s="38" t="s">
        <v>182</v>
      </c>
      <c r="B56" s="19">
        <v>3046.12</v>
      </c>
      <c r="C56" s="140">
        <v>2042.0599999999995</v>
      </c>
      <c r="D56" s="247">
        <f t="shared" si="11"/>
        <v>4.4301571928302237E-3</v>
      </c>
      <c r="E56" s="215">
        <f t="shared" si="12"/>
        <v>3.0741351524131598E-3</v>
      </c>
      <c r="F56" s="52">
        <f t="shared" si="13"/>
        <v>-0.32961931900253449</v>
      </c>
      <c r="H56" s="19">
        <v>827.19600000000014</v>
      </c>
      <c r="I56" s="140">
        <v>560.51599999999985</v>
      </c>
      <c r="J56" s="247">
        <f t="shared" si="14"/>
        <v>4.8047319775749208E-3</v>
      </c>
      <c r="K56" s="215">
        <f t="shared" si="15"/>
        <v>3.2957836012510373E-3</v>
      </c>
      <c r="L56" s="52">
        <f t="shared" si="16"/>
        <v>-0.32239034037882225</v>
      </c>
      <c r="N56" s="40">
        <f t="shared" ref="N56" si="27">(H56/B56)*10</f>
        <v>2.7155725972712834</v>
      </c>
      <c r="O56" s="143">
        <f t="shared" ref="O56" si="28">(I56/C56)*10</f>
        <v>2.7448556849455938</v>
      </c>
      <c r="P56" s="52">
        <f t="shared" ref="P56" si="29">(O56-N56)/N56</f>
        <v>1.078339341902892E-2</v>
      </c>
    </row>
    <row r="57" spans="1:16" ht="20.100000000000001" customHeight="1" x14ac:dyDescent="0.25">
      <c r="A57" s="38" t="s">
        <v>184</v>
      </c>
      <c r="B57" s="19">
        <v>2638.75</v>
      </c>
      <c r="C57" s="140">
        <v>1522.9099999999999</v>
      </c>
      <c r="D57" s="247">
        <f t="shared" si="11"/>
        <v>3.8376942775008053E-3</v>
      </c>
      <c r="E57" s="215">
        <f t="shared" si="12"/>
        <v>2.2926021590754068E-3</v>
      </c>
      <c r="F57" s="52">
        <f t="shared" si="13"/>
        <v>-0.42286688773093328</v>
      </c>
      <c r="H57" s="19">
        <v>744.27300000000002</v>
      </c>
      <c r="I57" s="140">
        <v>500.04799999999989</v>
      </c>
      <c r="J57" s="247">
        <f t="shared" si="14"/>
        <v>4.3230773397666556E-3</v>
      </c>
      <c r="K57" s="215">
        <f t="shared" si="15"/>
        <v>2.9402372068565016E-3</v>
      </c>
      <c r="L57" s="52">
        <f t="shared" ref="L57:L58" si="30">(I57-H57)/H57</f>
        <v>-0.32813900275839664</v>
      </c>
      <c r="N57" s="40">
        <f t="shared" ref="N57:N58" si="31">(H57/B57)*10</f>
        <v>2.8205513974419705</v>
      </c>
      <c r="O57" s="143">
        <f t="shared" ref="O57:O58" si="32">(I57/C57)*10</f>
        <v>3.2835032930376706</v>
      </c>
      <c r="P57" s="52">
        <f t="shared" ref="P57:P58" si="33">(O57-N57)/N57</f>
        <v>0.16413524533378934</v>
      </c>
    </row>
    <row r="58" spans="1:16" ht="20.100000000000001" customHeight="1" x14ac:dyDescent="0.25">
      <c r="A58" s="38" t="s">
        <v>185</v>
      </c>
      <c r="B58" s="19">
        <v>670.0100000000001</v>
      </c>
      <c r="C58" s="140">
        <v>562.58999999999992</v>
      </c>
      <c r="D58" s="247">
        <f t="shared" si="11"/>
        <v>9.7443620762418376E-4</v>
      </c>
      <c r="E58" s="215">
        <f t="shared" si="12"/>
        <v>8.4692795284963202E-4</v>
      </c>
      <c r="F58" s="52">
        <f t="shared" si="13"/>
        <v>-0.16032596528410048</v>
      </c>
      <c r="H58" s="19">
        <v>253.62799999999999</v>
      </c>
      <c r="I58" s="140">
        <v>204.53400000000005</v>
      </c>
      <c r="J58" s="247">
        <f t="shared" si="14"/>
        <v>1.4731872035265788E-3</v>
      </c>
      <c r="K58" s="215">
        <f t="shared" si="15"/>
        <v>1.2026415001503614E-3</v>
      </c>
      <c r="L58" s="52">
        <f t="shared" si="30"/>
        <v>-0.19356695632974252</v>
      </c>
      <c r="N58" s="40">
        <f t="shared" si="31"/>
        <v>3.7854360382680845</v>
      </c>
      <c r="O58" s="143">
        <f t="shared" si="32"/>
        <v>3.6355783074708059</v>
      </c>
      <c r="P58" s="52">
        <f t="shared" si="33"/>
        <v>-3.9587970654456392E-2</v>
      </c>
    </row>
    <row r="59" spans="1:16" ht="20.100000000000001" customHeight="1" x14ac:dyDescent="0.25">
      <c r="A59" s="38" t="s">
        <v>186</v>
      </c>
      <c r="B59" s="19">
        <v>470.1</v>
      </c>
      <c r="C59" s="140">
        <v>587.26</v>
      </c>
      <c r="D59" s="247">
        <f t="shared" si="11"/>
        <v>6.8369496157390003E-4</v>
      </c>
      <c r="E59" s="215">
        <f t="shared" si="12"/>
        <v>8.8406638864977152E-4</v>
      </c>
      <c r="F59" s="52">
        <f t="shared" si="13"/>
        <v>0.24922356945330773</v>
      </c>
      <c r="H59" s="19">
        <v>172.56799999999996</v>
      </c>
      <c r="I59" s="140">
        <v>193.05700000000002</v>
      </c>
      <c r="J59" s="247">
        <f t="shared" si="14"/>
        <v>1.0023537201656544E-3</v>
      </c>
      <c r="K59" s="215">
        <f t="shared" si="15"/>
        <v>1.1351577737419123E-3</v>
      </c>
      <c r="L59" s="52">
        <f t="shared" si="16"/>
        <v>0.11873000788095166</v>
      </c>
      <c r="N59" s="40">
        <f t="shared" si="9"/>
        <v>3.6708785364815988</v>
      </c>
      <c r="O59" s="143">
        <f t="shared" si="10"/>
        <v>3.2874195415999727</v>
      </c>
      <c r="P59" s="52">
        <f t="shared" si="17"/>
        <v>-0.10445973384048748</v>
      </c>
    </row>
    <row r="60" spans="1:16" ht="20.100000000000001" customHeight="1" x14ac:dyDescent="0.25">
      <c r="A60" s="38" t="s">
        <v>205</v>
      </c>
      <c r="B60" s="19">
        <v>185.72</v>
      </c>
      <c r="C60" s="140">
        <v>453.5</v>
      </c>
      <c r="D60" s="247">
        <f t="shared" si="11"/>
        <v>2.7010386782281366E-4</v>
      </c>
      <c r="E60" s="215">
        <f t="shared" si="12"/>
        <v>6.8270290374394891E-4</v>
      </c>
      <c r="F60" s="52">
        <f t="shared" si="13"/>
        <v>1.4418479431402109</v>
      </c>
      <c r="H60" s="19">
        <v>109.745</v>
      </c>
      <c r="I60" s="140">
        <v>155.97700000000003</v>
      </c>
      <c r="J60" s="247">
        <f t="shared" si="14"/>
        <v>6.3744905787619819E-4</v>
      </c>
      <c r="K60" s="215">
        <f t="shared" si="15"/>
        <v>9.171307130792578E-4</v>
      </c>
      <c r="L60" s="52">
        <f t="shared" si="16"/>
        <v>0.42126748371224226</v>
      </c>
      <c r="N60" s="40">
        <f t="shared" si="9"/>
        <v>5.9091643334051263</v>
      </c>
      <c r="O60" s="143">
        <f t="shared" si="10"/>
        <v>3.4394046306504968</v>
      </c>
      <c r="P60" s="52">
        <f t="shared" si="17"/>
        <v>-0.4179541409591232</v>
      </c>
    </row>
    <row r="61" spans="1:16" ht="20.100000000000001" customHeight="1" thickBot="1" x14ac:dyDescent="0.3">
      <c r="A61" s="8" t="s">
        <v>17</v>
      </c>
      <c r="B61" s="196">
        <f>B62-SUM(B39:B60)</f>
        <v>790.80000000016298</v>
      </c>
      <c r="C61" s="142">
        <f>C62-SUM(C39:C60)</f>
        <v>683.23999999987427</v>
      </c>
      <c r="D61" s="247">
        <f t="shared" si="11"/>
        <v>1.150108435679114E-3</v>
      </c>
      <c r="E61" s="215">
        <f t="shared" si="12"/>
        <v>1.0285555280130755E-3</v>
      </c>
      <c r="F61" s="52">
        <f t="shared" si="13"/>
        <v>-0.136014162873377</v>
      </c>
      <c r="H61" s="19">
        <f>H62-SUM(H39:H60)</f>
        <v>475.39500000010594</v>
      </c>
      <c r="I61" s="140">
        <f>I62-SUM(I39:I60)</f>
        <v>329.24499999990803</v>
      </c>
      <c r="J61" s="247">
        <f t="shared" si="14"/>
        <v>2.7613111747152286E-3</v>
      </c>
      <c r="K61" s="215">
        <f t="shared" si="15"/>
        <v>1.9359309489712961E-3</v>
      </c>
      <c r="L61" s="52">
        <f t="shared" si="16"/>
        <v>-0.30742855940883967</v>
      </c>
      <c r="N61" s="40">
        <f t="shared" si="9"/>
        <v>6.0115705614568533</v>
      </c>
      <c r="O61" s="143">
        <f t="shared" si="10"/>
        <v>4.8188777003683718</v>
      </c>
      <c r="P61" s="52">
        <f t="shared" si="17"/>
        <v>-0.19839954449431638</v>
      </c>
    </row>
    <row r="62" spans="1:16" s="1" customFormat="1" ht="26.25" customHeight="1" thickBot="1" x14ac:dyDescent="0.3">
      <c r="A62" s="12" t="s">
        <v>18</v>
      </c>
      <c r="B62" s="17">
        <v>687587.33999999985</v>
      </c>
      <c r="C62" s="145">
        <v>664271.37999999989</v>
      </c>
      <c r="D62" s="253">
        <f>SUM(D39:D61)</f>
        <v>1.0000000000000002</v>
      </c>
      <c r="E62" s="254">
        <f>SUM(E39:E61)</f>
        <v>1</v>
      </c>
      <c r="F62" s="57">
        <f t="shared" si="13"/>
        <v>-3.3909815733372824E-2</v>
      </c>
      <c r="H62" s="17">
        <v>172162.777</v>
      </c>
      <c r="I62" s="145">
        <v>170070.63199999998</v>
      </c>
      <c r="J62" s="253">
        <f t="shared" si="14"/>
        <v>1</v>
      </c>
      <c r="K62" s="254">
        <f t="shared" si="15"/>
        <v>1</v>
      </c>
      <c r="L62" s="57">
        <f t="shared" si="16"/>
        <v>-1.215213321053725E-2</v>
      </c>
      <c r="N62" s="37">
        <f t="shared" si="9"/>
        <v>2.5038677559130167</v>
      </c>
      <c r="O62" s="150">
        <f t="shared" si="10"/>
        <v>2.5602583088857451</v>
      </c>
      <c r="P62" s="57">
        <f t="shared" si="17"/>
        <v>2.2521378311438033E-2</v>
      </c>
    </row>
    <row r="64" spans="1:16" ht="15.75" thickBot="1" x14ac:dyDescent="0.3"/>
    <row r="65" spans="1:16" x14ac:dyDescent="0.25">
      <c r="A65" s="377" t="s">
        <v>15</v>
      </c>
      <c r="B65" s="365" t="s">
        <v>1</v>
      </c>
      <c r="C65" s="363"/>
      <c r="D65" s="365" t="s">
        <v>104</v>
      </c>
      <c r="E65" s="363"/>
      <c r="F65" s="130" t="s">
        <v>0</v>
      </c>
      <c r="H65" s="375" t="s">
        <v>19</v>
      </c>
      <c r="I65" s="376"/>
      <c r="J65" s="365" t="s">
        <v>104</v>
      </c>
      <c r="K65" s="366"/>
      <c r="L65" s="130" t="s">
        <v>0</v>
      </c>
      <c r="N65" s="373" t="s">
        <v>22</v>
      </c>
      <c r="O65" s="363"/>
      <c r="P65" s="130" t="s">
        <v>0</v>
      </c>
    </row>
    <row r="66" spans="1:16" x14ac:dyDescent="0.25">
      <c r="A66" s="378"/>
      <c r="B66" s="368" t="str">
        <f>B37</f>
        <v>jan-maio</v>
      </c>
      <c r="C66" s="370"/>
      <c r="D66" s="368" t="str">
        <f>B66</f>
        <v>jan-maio</v>
      </c>
      <c r="E66" s="370"/>
      <c r="F66" s="131" t="str">
        <f>F37</f>
        <v>2025 / 2024</v>
      </c>
      <c r="H66" s="371" t="str">
        <f>B66</f>
        <v>jan-maio</v>
      </c>
      <c r="I66" s="370"/>
      <c r="J66" s="368" t="str">
        <f>B66</f>
        <v>jan-maio</v>
      </c>
      <c r="K66" s="369"/>
      <c r="L66" s="131" t="str">
        <f>F66</f>
        <v>2025 / 2024</v>
      </c>
      <c r="N66" s="371" t="str">
        <f>B66</f>
        <v>jan-maio</v>
      </c>
      <c r="O66" s="369"/>
      <c r="P66" s="131" t="str">
        <f>L66</f>
        <v>2025 / 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1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"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 x14ac:dyDescent="0.25">
      <c r="A68" s="38" t="s">
        <v>154</v>
      </c>
      <c r="B68" s="39">
        <v>103972.2</v>
      </c>
      <c r="C68" s="147">
        <v>98094.939999999944</v>
      </c>
      <c r="D68" s="247">
        <f>B68/$B$96</f>
        <v>0.13913034681382452</v>
      </c>
      <c r="E68" s="246">
        <f>C68/$C$96</f>
        <v>0.13142293390347473</v>
      </c>
      <c r="F68" s="61">
        <f>(C68-B68)/B68</f>
        <v>-5.6527225546829374E-2</v>
      </c>
      <c r="H68" s="19">
        <v>42701.686000000009</v>
      </c>
      <c r="I68" s="147">
        <v>38721.691000000006</v>
      </c>
      <c r="J68" s="245">
        <f>H68/$H$96</f>
        <v>0.20425585329318544</v>
      </c>
      <c r="K68" s="246">
        <f>I68/$I$96</f>
        <v>0.18663998069286</v>
      </c>
      <c r="L68" s="58">
        <f>(I68-H68)/H68</f>
        <v>-9.3204633653106855E-2</v>
      </c>
      <c r="N68" s="41">
        <f t="shared" ref="N68:N96" si="34">(H68/B68)*10</f>
        <v>4.1070291866479707</v>
      </c>
      <c r="O68" s="149">
        <f t="shared" ref="O68:O96" si="35">(I68/C68)*10</f>
        <v>3.9473688449169781</v>
      </c>
      <c r="P68" s="61">
        <f>(O68-N68)/N68</f>
        <v>-3.8874898247631476E-2</v>
      </c>
    </row>
    <row r="69" spans="1:16" ht="20.100000000000001" customHeight="1" x14ac:dyDescent="0.25">
      <c r="A69" s="38" t="s">
        <v>155</v>
      </c>
      <c r="B69" s="19">
        <v>107076.12000000005</v>
      </c>
      <c r="C69" s="140">
        <v>104145.88000000009</v>
      </c>
      <c r="D69" s="247">
        <f t="shared" ref="D69:D95" si="36">B69/$B$96</f>
        <v>0.14328385579105471</v>
      </c>
      <c r="E69" s="215">
        <f t="shared" ref="E69:E95" si="37">C69/$C$96</f>
        <v>0.13952969545176572</v>
      </c>
      <c r="F69" s="52">
        <f t="shared" ref="F69:F96" si="38">(C69-B69)/B69</f>
        <v>-2.7365952371079191E-2</v>
      </c>
      <c r="H69" s="19">
        <v>32577.030000000024</v>
      </c>
      <c r="I69" s="140">
        <v>32589.541999999979</v>
      </c>
      <c r="J69" s="214">
        <f t="shared" ref="J69:J96" si="39">H69/$H$96</f>
        <v>0.15582637791884152</v>
      </c>
      <c r="K69" s="215">
        <f t="shared" ref="K69:K96" si="40">I69/$I$96</f>
        <v>0.15708279603979963</v>
      </c>
      <c r="L69" s="59">
        <f t="shared" ref="L69:L96" si="41">(I69-H69)/H69</f>
        <v>3.8407430020339918E-4</v>
      </c>
      <c r="N69" s="40">
        <f t="shared" si="34"/>
        <v>3.042417861237408</v>
      </c>
      <c r="O69" s="143">
        <f t="shared" si="35"/>
        <v>3.1292204742040637</v>
      </c>
      <c r="P69" s="52">
        <f t="shared" ref="P69:P96" si="42">(O69-N69)/N69</f>
        <v>2.8530799162266113E-2</v>
      </c>
    </row>
    <row r="70" spans="1:16" ht="20.100000000000001" customHeight="1" x14ac:dyDescent="0.25">
      <c r="A70" s="38" t="s">
        <v>156</v>
      </c>
      <c r="B70" s="19">
        <v>78683.640000000014</v>
      </c>
      <c r="C70" s="140">
        <v>76685.029999999984</v>
      </c>
      <c r="D70" s="247">
        <f t="shared" si="36"/>
        <v>0.10529047304735417</v>
      </c>
      <c r="E70" s="215">
        <f t="shared" si="37"/>
        <v>0.10273895502740489</v>
      </c>
      <c r="F70" s="52">
        <f t="shared" si="38"/>
        <v>-2.5400578824264223E-2</v>
      </c>
      <c r="H70" s="19">
        <v>25620.236999999983</v>
      </c>
      <c r="I70" s="140">
        <v>26142.398000000001</v>
      </c>
      <c r="J70" s="214">
        <f t="shared" si="39"/>
        <v>0.12254980681579263</v>
      </c>
      <c r="K70" s="215">
        <f t="shared" si="40"/>
        <v>0.12600732385331678</v>
      </c>
      <c r="L70" s="59">
        <f t="shared" si="41"/>
        <v>2.0380802878600172E-2</v>
      </c>
      <c r="N70" s="40">
        <f t="shared" si="34"/>
        <v>3.2561072416070203</v>
      </c>
      <c r="O70" s="143">
        <f t="shared" si="35"/>
        <v>3.4090614556713361</v>
      </c>
      <c r="P70" s="52">
        <f t="shared" si="42"/>
        <v>4.6974562787688405E-2</v>
      </c>
    </row>
    <row r="71" spans="1:16" ht="20.100000000000001" customHeight="1" x14ac:dyDescent="0.25">
      <c r="A71" s="38" t="s">
        <v>159</v>
      </c>
      <c r="B71" s="19">
        <v>51007.499999999993</v>
      </c>
      <c r="C71" s="140">
        <v>51257.64</v>
      </c>
      <c r="D71" s="247">
        <f t="shared" si="36"/>
        <v>6.8255660312142599E-2</v>
      </c>
      <c r="E71" s="215">
        <f t="shared" si="37"/>
        <v>6.8672547572465076E-2</v>
      </c>
      <c r="F71" s="52">
        <f t="shared" si="38"/>
        <v>4.903984708131289E-3</v>
      </c>
      <c r="H71" s="19">
        <v>20410.818999999992</v>
      </c>
      <c r="I71" s="140">
        <v>19637.319999999992</v>
      </c>
      <c r="J71" s="214">
        <f t="shared" si="39"/>
        <v>9.76314905050297E-2</v>
      </c>
      <c r="K71" s="215">
        <f t="shared" si="40"/>
        <v>9.465260764721023E-2</v>
      </c>
      <c r="L71" s="59">
        <f t="shared" si="41"/>
        <v>-3.7896519488022508E-2</v>
      </c>
      <c r="N71" s="40">
        <f t="shared" si="34"/>
        <v>4.0015329118266916</v>
      </c>
      <c r="O71" s="143">
        <f t="shared" si="35"/>
        <v>3.8311010807364507</v>
      </c>
      <c r="P71" s="52">
        <f t="shared" si="42"/>
        <v>-4.259163546712879E-2</v>
      </c>
    </row>
    <row r="72" spans="1:16" ht="20.100000000000001" customHeight="1" x14ac:dyDescent="0.25">
      <c r="A72" s="38" t="s">
        <v>158</v>
      </c>
      <c r="B72" s="19">
        <v>127511.41000000005</v>
      </c>
      <c r="C72" s="140">
        <v>150239.92999999996</v>
      </c>
      <c r="D72" s="247">
        <f t="shared" si="36"/>
        <v>0.17062932876307108</v>
      </c>
      <c r="E72" s="215">
        <f t="shared" si="37"/>
        <v>0.20128431079169504</v>
      </c>
      <c r="F72" s="52">
        <f t="shared" si="38"/>
        <v>0.17824695060622348</v>
      </c>
      <c r="H72" s="19">
        <v>14508.825999999992</v>
      </c>
      <c r="I72" s="140">
        <v>19593.429999999997</v>
      </c>
      <c r="J72" s="214">
        <f t="shared" si="39"/>
        <v>6.9400365946027331E-2</v>
      </c>
      <c r="K72" s="215">
        <f t="shared" si="40"/>
        <v>9.4441056226260964E-2</v>
      </c>
      <c r="L72" s="59">
        <f t="shared" si="41"/>
        <v>0.35044903012828243</v>
      </c>
      <c r="N72" s="40">
        <f t="shared" si="34"/>
        <v>1.1378453112548899</v>
      </c>
      <c r="O72" s="143">
        <f t="shared" si="35"/>
        <v>1.3041426470313187</v>
      </c>
      <c r="P72" s="52">
        <f t="shared" si="42"/>
        <v>0.14615109288715641</v>
      </c>
    </row>
    <row r="73" spans="1:16" ht="20.100000000000001" customHeight="1" x14ac:dyDescent="0.25">
      <c r="A73" s="38" t="s">
        <v>163</v>
      </c>
      <c r="B73" s="19">
        <v>38063.240000000034</v>
      </c>
      <c r="C73" s="140">
        <v>36305.179999999993</v>
      </c>
      <c r="D73" s="247">
        <f t="shared" si="36"/>
        <v>5.0934305343715368E-2</v>
      </c>
      <c r="E73" s="215">
        <f t="shared" si="37"/>
        <v>4.8639953003628472E-2</v>
      </c>
      <c r="F73" s="52">
        <f t="shared" si="38"/>
        <v>-4.6187870501829056E-2</v>
      </c>
      <c r="H73" s="19">
        <v>13155.203999999998</v>
      </c>
      <c r="I73" s="140">
        <v>13404.440000000004</v>
      </c>
      <c r="J73" s="214">
        <f t="shared" si="39"/>
        <v>6.2925557980683139E-2</v>
      </c>
      <c r="K73" s="215">
        <f t="shared" si="40"/>
        <v>6.4609895853943999E-2</v>
      </c>
      <c r="L73" s="59">
        <f t="shared" si="41"/>
        <v>1.8945810342432264E-2</v>
      </c>
      <c r="N73" s="40">
        <f t="shared" si="34"/>
        <v>3.4561440381848696</v>
      </c>
      <c r="O73" s="143">
        <f t="shared" si="35"/>
        <v>3.6921563259017054</v>
      </c>
      <c r="P73" s="52">
        <f t="shared" si="42"/>
        <v>6.8287746433388516E-2</v>
      </c>
    </row>
    <row r="74" spans="1:16" ht="20.100000000000001" customHeight="1" x14ac:dyDescent="0.25">
      <c r="A74" s="38" t="s">
        <v>165</v>
      </c>
      <c r="B74" s="19">
        <v>72823.739999999991</v>
      </c>
      <c r="C74" s="140">
        <v>48151.149999999972</v>
      </c>
      <c r="D74" s="247">
        <f t="shared" si="36"/>
        <v>9.7449050827815353E-2</v>
      </c>
      <c r="E74" s="215">
        <f t="shared" si="37"/>
        <v>6.4510620056715443E-2</v>
      </c>
      <c r="F74" s="52">
        <f t="shared" si="38"/>
        <v>-0.3387987214059594</v>
      </c>
      <c r="H74" s="19">
        <v>15532.469000000001</v>
      </c>
      <c r="I74" s="140">
        <v>10617.679999999998</v>
      </c>
      <c r="J74" s="214">
        <f t="shared" si="39"/>
        <v>7.4296778570873065E-2</v>
      </c>
      <c r="K74" s="215">
        <f t="shared" si="40"/>
        <v>5.1177609733081268E-2</v>
      </c>
      <c r="L74" s="59">
        <f t="shared" si="41"/>
        <v>-0.31642033214423299</v>
      </c>
      <c r="N74" s="40">
        <f t="shared" si="34"/>
        <v>2.132885375016444</v>
      </c>
      <c r="O74" s="143">
        <f t="shared" si="35"/>
        <v>2.2050729837189778</v>
      </c>
      <c r="P74" s="52">
        <f t="shared" si="42"/>
        <v>3.3845048378175112E-2</v>
      </c>
    </row>
    <row r="75" spans="1:16" ht="20.100000000000001" customHeight="1" x14ac:dyDescent="0.25">
      <c r="A75" s="38" t="s">
        <v>168</v>
      </c>
      <c r="B75" s="19">
        <v>1856.1699999999992</v>
      </c>
      <c r="C75" s="140">
        <v>2163.8899999999994</v>
      </c>
      <c r="D75" s="247">
        <f t="shared" si="36"/>
        <v>2.4838329461665384E-3</v>
      </c>
      <c r="E75" s="215">
        <f t="shared" si="37"/>
        <v>2.8990768784240045E-3</v>
      </c>
      <c r="F75" s="52">
        <f t="shared" si="38"/>
        <v>0.16578222899842168</v>
      </c>
      <c r="H75" s="19">
        <v>4705.3639999999996</v>
      </c>
      <c r="I75" s="140">
        <v>5665.0639999999967</v>
      </c>
      <c r="J75" s="214">
        <f t="shared" si="39"/>
        <v>2.2507264440917763E-2</v>
      </c>
      <c r="K75" s="215">
        <f t="shared" si="40"/>
        <v>2.7305817702636372E-2</v>
      </c>
      <c r="L75" s="59">
        <f t="shared" si="41"/>
        <v>0.2039587160525726</v>
      </c>
      <c r="N75" s="40">
        <f t="shared" si="34"/>
        <v>25.349854808557417</v>
      </c>
      <c r="O75" s="143">
        <f t="shared" si="35"/>
        <v>26.179999907573851</v>
      </c>
      <c r="P75" s="52">
        <f t="shared" si="42"/>
        <v>3.2747528744669567E-2</v>
      </c>
    </row>
    <row r="76" spans="1:16" ht="20.100000000000001" customHeight="1" x14ac:dyDescent="0.25">
      <c r="A76" s="38" t="s">
        <v>170</v>
      </c>
      <c r="B76" s="19">
        <v>16315.769999999993</v>
      </c>
      <c r="C76" s="140">
        <v>15932.630000000006</v>
      </c>
      <c r="D76" s="247">
        <f t="shared" si="36"/>
        <v>2.1832939368740804E-2</v>
      </c>
      <c r="E76" s="215">
        <f t="shared" si="37"/>
        <v>2.1345779704830044E-2</v>
      </c>
      <c r="F76" s="52">
        <f t="shared" si="38"/>
        <v>-2.3482802221408295E-2</v>
      </c>
      <c r="H76" s="19">
        <v>5136.4759999999997</v>
      </c>
      <c r="I76" s="140">
        <v>5455.697000000001</v>
      </c>
      <c r="J76" s="214">
        <f t="shared" si="39"/>
        <v>2.4569411341275087E-2</v>
      </c>
      <c r="K76" s="215">
        <f t="shared" si="40"/>
        <v>2.6296661030276138E-2</v>
      </c>
      <c r="L76" s="59">
        <f t="shared" si="41"/>
        <v>6.2147861685716316E-2</v>
      </c>
      <c r="N76" s="40">
        <f t="shared" si="34"/>
        <v>3.1481664671664293</v>
      </c>
      <c r="O76" s="143">
        <f t="shared" si="35"/>
        <v>3.4242287682573429</v>
      </c>
      <c r="P76" s="52">
        <f t="shared" si="42"/>
        <v>8.7689867727798076E-2</v>
      </c>
    </row>
    <row r="77" spans="1:16" ht="20.100000000000001" customHeight="1" x14ac:dyDescent="0.25">
      <c r="A77" s="38" t="s">
        <v>172</v>
      </c>
      <c r="B77" s="19">
        <v>9177.1299999999974</v>
      </c>
      <c r="C77" s="140">
        <v>8474.06</v>
      </c>
      <c r="D77" s="247">
        <f t="shared" si="36"/>
        <v>1.228037186532124E-2</v>
      </c>
      <c r="E77" s="215">
        <f t="shared" si="37"/>
        <v>1.1353142448265728E-2</v>
      </c>
      <c r="F77" s="52">
        <f t="shared" si="38"/>
        <v>-7.6611097369220893E-2</v>
      </c>
      <c r="H77" s="19">
        <v>3417.8379999999993</v>
      </c>
      <c r="I77" s="140">
        <v>3229.0590000000002</v>
      </c>
      <c r="J77" s="214">
        <f t="shared" si="39"/>
        <v>1.6348614832395005E-2</v>
      </c>
      <c r="K77" s="215">
        <f t="shared" si="40"/>
        <v>1.5564183635887848E-2</v>
      </c>
      <c r="L77" s="59">
        <f t="shared" si="41"/>
        <v>-5.5233454599076706E-2</v>
      </c>
      <c r="N77" s="40">
        <f t="shared" si="34"/>
        <v>3.7242994269450258</v>
      </c>
      <c r="O77" s="143">
        <f t="shared" si="35"/>
        <v>3.8105217569854362</v>
      </c>
      <c r="P77" s="52">
        <f t="shared" si="42"/>
        <v>2.3151288378318428E-2</v>
      </c>
    </row>
    <row r="78" spans="1:16" ht="20.100000000000001" customHeight="1" x14ac:dyDescent="0.25">
      <c r="A78" s="38" t="s">
        <v>174</v>
      </c>
      <c r="B78" s="19">
        <v>30993.190000000002</v>
      </c>
      <c r="C78" s="140">
        <v>40283.549999999996</v>
      </c>
      <c r="D78" s="247">
        <f t="shared" si="36"/>
        <v>4.1473521514085093E-2</v>
      </c>
      <c r="E78" s="215">
        <f t="shared" si="37"/>
        <v>5.3969983865093572E-2</v>
      </c>
      <c r="F78" s="52">
        <f t="shared" si="38"/>
        <v>0.29975488163690128</v>
      </c>
      <c r="H78" s="19">
        <v>2356.1659999999993</v>
      </c>
      <c r="I78" s="140">
        <v>3099.2359999999999</v>
      </c>
      <c r="J78" s="214">
        <f t="shared" si="39"/>
        <v>1.1270297309347255E-2</v>
      </c>
      <c r="K78" s="215">
        <f t="shared" si="40"/>
        <v>1.493843198125352E-2</v>
      </c>
      <c r="L78" s="59">
        <f t="shared" si="41"/>
        <v>0.31537251619792528</v>
      </c>
      <c r="N78" s="40">
        <f t="shared" si="34"/>
        <v>0.7602205516760292</v>
      </c>
      <c r="O78" s="143">
        <f t="shared" si="35"/>
        <v>0.76935523309142329</v>
      </c>
      <c r="P78" s="52">
        <f t="shared" si="42"/>
        <v>1.2015830662898026E-2</v>
      </c>
    </row>
    <row r="79" spans="1:16" ht="20.100000000000001" customHeight="1" x14ac:dyDescent="0.25">
      <c r="A79" s="38" t="s">
        <v>177</v>
      </c>
      <c r="B79" s="19">
        <v>9928.9600000000009</v>
      </c>
      <c r="C79" s="140">
        <v>11387.62</v>
      </c>
      <c r="D79" s="247">
        <f t="shared" si="36"/>
        <v>1.3286432799350127E-2</v>
      </c>
      <c r="E79" s="215">
        <f t="shared" si="37"/>
        <v>1.5256591528348842E-2</v>
      </c>
      <c r="F79" s="52">
        <f t="shared" si="38"/>
        <v>0.14690964612607965</v>
      </c>
      <c r="H79" s="19">
        <v>2329.0880000000006</v>
      </c>
      <c r="I79" s="140">
        <v>2613.9540000000011</v>
      </c>
      <c r="J79" s="214">
        <f t="shared" si="39"/>
        <v>1.1140774554777971E-2</v>
      </c>
      <c r="K79" s="215">
        <f t="shared" si="40"/>
        <v>1.2599354818776491E-2</v>
      </c>
      <c r="L79" s="59">
        <f t="shared" si="41"/>
        <v>0.12230795916685001</v>
      </c>
      <c r="N79" s="40">
        <f t="shared" si="34"/>
        <v>2.3457522237978603</v>
      </c>
      <c r="O79" s="143">
        <f t="shared" si="35"/>
        <v>2.2954348669871325</v>
      </c>
      <c r="P79" s="52">
        <f t="shared" si="42"/>
        <v>-2.1450414199868952E-2</v>
      </c>
    </row>
    <row r="80" spans="1:16" ht="20.100000000000001" customHeight="1" x14ac:dyDescent="0.25">
      <c r="A80" s="38" t="s">
        <v>175</v>
      </c>
      <c r="B80" s="19">
        <v>8186.9800000000005</v>
      </c>
      <c r="C80" s="140">
        <v>5615.3499999999995</v>
      </c>
      <c r="D80" s="247">
        <f t="shared" si="36"/>
        <v>1.0955403143896592E-2</v>
      </c>
      <c r="E80" s="215">
        <f t="shared" si="37"/>
        <v>7.5231787887823495E-3</v>
      </c>
      <c r="F80" s="52">
        <f t="shared" si="38"/>
        <v>-0.31411216345954196</v>
      </c>
      <c r="H80" s="19">
        <v>2982.273000000001</v>
      </c>
      <c r="I80" s="140">
        <v>2530.9569999999999</v>
      </c>
      <c r="J80" s="214">
        <f t="shared" si="39"/>
        <v>1.4265167805510726E-2</v>
      </c>
      <c r="K80" s="215">
        <f t="shared" si="40"/>
        <v>1.2199306213524063E-2</v>
      </c>
      <c r="L80" s="59">
        <f t="shared" si="41"/>
        <v>-0.15133289272980743</v>
      </c>
      <c r="N80" s="40">
        <f t="shared" si="34"/>
        <v>3.6427021929942431</v>
      </c>
      <c r="O80" s="143">
        <f t="shared" si="35"/>
        <v>4.5072114828105105</v>
      </c>
      <c r="P80" s="52">
        <f t="shared" si="42"/>
        <v>0.23732637037387197</v>
      </c>
    </row>
    <row r="81" spans="1:16" ht="20.100000000000001" customHeight="1" x14ac:dyDescent="0.25">
      <c r="A81" s="38" t="s">
        <v>188</v>
      </c>
      <c r="B81" s="19">
        <v>12849.060000000001</v>
      </c>
      <c r="C81" s="140">
        <v>17493.419999999995</v>
      </c>
      <c r="D81" s="247">
        <f t="shared" si="36"/>
        <v>1.719396313660421E-2</v>
      </c>
      <c r="E81" s="215">
        <f t="shared" si="37"/>
        <v>2.3436851894763619E-2</v>
      </c>
      <c r="F81" s="52">
        <f t="shared" ref="F81:F86" si="43">(C81-B81)/B81</f>
        <v>0.36145523485764663</v>
      </c>
      <c r="H81" s="19">
        <v>1501.63</v>
      </c>
      <c r="I81" s="140">
        <v>1951.4699999999998</v>
      </c>
      <c r="J81" s="214">
        <f t="shared" si="39"/>
        <v>7.1827776772244081E-3</v>
      </c>
      <c r="K81" s="215">
        <f t="shared" si="40"/>
        <v>9.4061574718597753E-3</v>
      </c>
      <c r="L81" s="59">
        <f>(I81-H81)/H81</f>
        <v>0.29956780298742008</v>
      </c>
      <c r="N81" s="40">
        <f t="shared" si="34"/>
        <v>1.1686691477820168</v>
      </c>
      <c r="O81" s="143">
        <f t="shared" si="35"/>
        <v>1.1155451592655983</v>
      </c>
      <c r="P81" s="52">
        <f>(O81-N81)/N81</f>
        <v>-4.5456824643006107E-2</v>
      </c>
    </row>
    <row r="82" spans="1:16" ht="20.100000000000001" customHeight="1" x14ac:dyDescent="0.25">
      <c r="A82" s="38" t="s">
        <v>189</v>
      </c>
      <c r="B82" s="19">
        <v>4994.4000000000024</v>
      </c>
      <c r="C82" s="140">
        <v>4764.8300000000017</v>
      </c>
      <c r="D82" s="247">
        <f t="shared" si="36"/>
        <v>6.6832538325337495E-3</v>
      </c>
      <c r="E82" s="215">
        <f t="shared" si="37"/>
        <v>6.383692554899306E-3</v>
      </c>
      <c r="F82" s="52">
        <f>(C82-B82)/B82</f>
        <v>-4.5965481339099896E-2</v>
      </c>
      <c r="H82" s="19">
        <v>2103.4390000000008</v>
      </c>
      <c r="I82" s="140">
        <v>1681.8039999999996</v>
      </c>
      <c r="J82" s="214">
        <f t="shared" si="39"/>
        <v>1.0061423050021135E-2</v>
      </c>
      <c r="K82" s="215">
        <f t="shared" si="40"/>
        <v>8.1063573925316077E-3</v>
      </c>
      <c r="L82" s="59">
        <f>(I82-H82)/H82</f>
        <v>-0.20045031018251586</v>
      </c>
      <c r="N82" s="40">
        <f t="shared" si="34"/>
        <v>4.2115949863847506</v>
      </c>
      <c r="O82" s="143">
        <f t="shared" si="35"/>
        <v>3.5296201543391876</v>
      </c>
      <c r="P82" s="52">
        <f>(O82-N82)/N82</f>
        <v>-0.16192792380327453</v>
      </c>
    </row>
    <row r="83" spans="1:16" ht="20.100000000000001" customHeight="1" x14ac:dyDescent="0.25">
      <c r="A83" s="38" t="s">
        <v>190</v>
      </c>
      <c r="B83" s="19">
        <v>2394.4700000000003</v>
      </c>
      <c r="C83" s="140">
        <v>2726.4200000000005</v>
      </c>
      <c r="D83" s="247">
        <f t="shared" si="36"/>
        <v>3.2041588187544214E-3</v>
      </c>
      <c r="E83" s="215">
        <f t="shared" si="37"/>
        <v>3.6527278109667214E-3</v>
      </c>
      <c r="F83" s="52">
        <f>(C83-B83)/B83</f>
        <v>0.13863193107451763</v>
      </c>
      <c r="H83" s="19">
        <v>1727.501</v>
      </c>
      <c r="I83" s="140">
        <v>1627.7620000000006</v>
      </c>
      <c r="J83" s="214">
        <f t="shared" si="39"/>
        <v>8.263191079149218E-3</v>
      </c>
      <c r="K83" s="215">
        <f t="shared" si="40"/>
        <v>7.8458729566477682E-3</v>
      </c>
      <c r="L83" s="59">
        <f>(I83-H83)/H83</f>
        <v>-5.7736001310563265E-2</v>
      </c>
      <c r="N83" s="40">
        <f t="shared" si="34"/>
        <v>7.2145443459304133</v>
      </c>
      <c r="O83" s="143">
        <f t="shared" si="35"/>
        <v>5.9703273890303041</v>
      </c>
      <c r="P83" s="52">
        <f>(O83-N83)/N83</f>
        <v>-0.17245953413564477</v>
      </c>
    </row>
    <row r="84" spans="1:16" ht="20.100000000000001" customHeight="1" x14ac:dyDescent="0.25">
      <c r="A84" s="38" t="s">
        <v>191</v>
      </c>
      <c r="B84" s="19">
        <v>3620.9200000000005</v>
      </c>
      <c r="C84" s="140">
        <v>5152.05</v>
      </c>
      <c r="D84" s="247">
        <f t="shared" si="36"/>
        <v>4.8453322655970885E-3</v>
      </c>
      <c r="E84" s="215">
        <f t="shared" si="37"/>
        <v>6.9024714895324617E-3</v>
      </c>
      <c r="F84" s="52">
        <f t="shared" si="43"/>
        <v>0.42285662207394792</v>
      </c>
      <c r="H84" s="19">
        <v>1235.4559999999999</v>
      </c>
      <c r="I84" s="140">
        <v>1594.7420000000006</v>
      </c>
      <c r="J84" s="214">
        <f t="shared" si="39"/>
        <v>5.9095821061066686E-3</v>
      </c>
      <c r="K84" s="215">
        <f t="shared" si="40"/>
        <v>7.6867153371502558E-3</v>
      </c>
      <c r="L84" s="59">
        <f t="shared" si="41"/>
        <v>0.29081246114794923</v>
      </c>
      <c r="N84" s="40">
        <f t="shared" si="34"/>
        <v>3.4119947416678627</v>
      </c>
      <c r="O84" s="143">
        <f t="shared" si="35"/>
        <v>3.0953542764530635</v>
      </c>
      <c r="P84" s="52">
        <f t="shared" si="42"/>
        <v>-9.2802155099458897E-2</v>
      </c>
    </row>
    <row r="85" spans="1:16" ht="20.100000000000001" customHeight="1" x14ac:dyDescent="0.25">
      <c r="A85" s="38" t="s">
        <v>192</v>
      </c>
      <c r="B85" s="19">
        <v>4595.670000000001</v>
      </c>
      <c r="C85" s="140">
        <v>5130.18</v>
      </c>
      <c r="D85" s="247">
        <f t="shared" si="36"/>
        <v>6.1496934848150669E-3</v>
      </c>
      <c r="E85" s="215">
        <f t="shared" si="37"/>
        <v>6.8731711039624315E-3</v>
      </c>
      <c r="F85" s="52">
        <f t="shared" si="43"/>
        <v>0.11630730666039972</v>
      </c>
      <c r="H85" s="19">
        <v>1324.087</v>
      </c>
      <c r="I85" s="140">
        <v>1546.5210000000002</v>
      </c>
      <c r="J85" s="214">
        <f t="shared" si="39"/>
        <v>6.333532592118587E-3</v>
      </c>
      <c r="K85" s="215">
        <f t="shared" si="40"/>
        <v>7.4542883362480874E-3</v>
      </c>
      <c r="L85" s="59">
        <f t="shared" si="41"/>
        <v>0.16799047192518332</v>
      </c>
      <c r="N85" s="40">
        <f t="shared" si="34"/>
        <v>2.8811620503647992</v>
      </c>
      <c r="O85" s="143">
        <f t="shared" si="35"/>
        <v>3.0145550448522274</v>
      </c>
      <c r="P85" s="52">
        <f t="shared" si="42"/>
        <v>4.6298331074622667E-2</v>
      </c>
    </row>
    <row r="86" spans="1:16" ht="20.100000000000001" customHeight="1" x14ac:dyDescent="0.25">
      <c r="A86" s="38" t="s">
        <v>194</v>
      </c>
      <c r="B86" s="19">
        <v>17896.779999999995</v>
      </c>
      <c r="C86" s="140">
        <v>18070.390000000003</v>
      </c>
      <c r="D86" s="247">
        <f t="shared" si="36"/>
        <v>2.3948567100154829E-2</v>
      </c>
      <c r="E86" s="215">
        <f t="shared" si="37"/>
        <v>2.420984885234664E-2</v>
      </c>
      <c r="F86" s="52">
        <f t="shared" si="43"/>
        <v>9.7006277106835917E-3</v>
      </c>
      <c r="H86" s="19">
        <v>1077.3229999999994</v>
      </c>
      <c r="I86" s="140">
        <v>1394.9349999999997</v>
      </c>
      <c r="J86" s="214">
        <f t="shared" si="39"/>
        <v>5.1531812733898669E-3</v>
      </c>
      <c r="K86" s="215">
        <f t="shared" si="40"/>
        <v>6.7236382178607482E-3</v>
      </c>
      <c r="L86" s="59">
        <f t="shared" si="41"/>
        <v>0.29481594656384436</v>
      </c>
      <c r="N86" s="40">
        <f t="shared" si="34"/>
        <v>0.6019647109703532</v>
      </c>
      <c r="O86" s="143">
        <f t="shared" si="35"/>
        <v>0.7719451544764665</v>
      </c>
      <c r="P86" s="52">
        <f t="shared" si="42"/>
        <v>0.28237609349576115</v>
      </c>
    </row>
    <row r="87" spans="1:16" ht="20.100000000000001" customHeight="1" x14ac:dyDescent="0.25">
      <c r="A87" s="38" t="s">
        <v>196</v>
      </c>
      <c r="B87" s="19">
        <v>1449.2900000000002</v>
      </c>
      <c r="C87" s="140">
        <v>2951.51</v>
      </c>
      <c r="D87" s="247">
        <f t="shared" si="36"/>
        <v>1.939366680072248E-3</v>
      </c>
      <c r="E87" s="215">
        <f t="shared" si="37"/>
        <v>3.9542926846730829E-3</v>
      </c>
      <c r="F87" s="52">
        <f t="shared" ref="F87:F88" si="44">(C87-B87)/B87</f>
        <v>1.0365213311345554</v>
      </c>
      <c r="H87" s="19">
        <v>585.00099999999986</v>
      </c>
      <c r="I87" s="140">
        <v>1157.7879999999998</v>
      </c>
      <c r="J87" s="214">
        <f t="shared" si="39"/>
        <v>2.7982473205476412E-3</v>
      </c>
      <c r="K87" s="215">
        <f t="shared" si="40"/>
        <v>5.5805809195271176E-3</v>
      </c>
      <c r="L87" s="59">
        <f t="shared" ref="L87:L88" si="45">(I87-H87)/H87</f>
        <v>0.97912140321127661</v>
      </c>
      <c r="N87" s="40">
        <f t="shared" si="34"/>
        <v>4.0364661316920687</v>
      </c>
      <c r="O87" s="143">
        <f t="shared" si="35"/>
        <v>3.9226971956727223</v>
      </c>
      <c r="P87" s="52">
        <f t="shared" ref="P87:P88" si="46">(O87-N87)/N87</f>
        <v>-2.81852819539588E-2</v>
      </c>
    </row>
    <row r="88" spans="1:16" ht="20.100000000000001" customHeight="1" x14ac:dyDescent="0.25">
      <c r="A88" s="38" t="s">
        <v>193</v>
      </c>
      <c r="B88" s="19">
        <v>1569.0800000000002</v>
      </c>
      <c r="C88" s="140">
        <v>1685.99</v>
      </c>
      <c r="D88" s="247">
        <f t="shared" si="36"/>
        <v>2.0996636079513159E-3</v>
      </c>
      <c r="E88" s="215">
        <f t="shared" si="37"/>
        <v>2.2588091937455644E-3</v>
      </c>
      <c r="F88" s="52">
        <f t="shared" si="44"/>
        <v>7.4508629260458259E-2</v>
      </c>
      <c r="H88" s="19">
        <v>1216.7479999999998</v>
      </c>
      <c r="I88" s="140">
        <v>1150.1800000000003</v>
      </c>
      <c r="J88" s="214">
        <f t="shared" si="39"/>
        <v>5.8200957447623195E-3</v>
      </c>
      <c r="K88" s="215">
        <f t="shared" si="40"/>
        <v>5.5439100785478028E-3</v>
      </c>
      <c r="L88" s="59">
        <f t="shared" si="45"/>
        <v>-5.4709767347059159E-2</v>
      </c>
      <c r="N88" s="40">
        <f t="shared" si="34"/>
        <v>7.7545313177148376</v>
      </c>
      <c r="O88" s="143">
        <f t="shared" si="35"/>
        <v>6.8219858955272583</v>
      </c>
      <c r="P88" s="52">
        <f t="shared" si="46"/>
        <v>-0.12025812830973112</v>
      </c>
    </row>
    <row r="89" spans="1:16" ht="20.100000000000001" customHeight="1" x14ac:dyDescent="0.25">
      <c r="A89" s="38" t="s">
        <v>195</v>
      </c>
      <c r="B89" s="19">
        <v>3744.34</v>
      </c>
      <c r="C89" s="140">
        <v>4534.5299999999979</v>
      </c>
      <c r="D89" s="247">
        <f t="shared" si="36"/>
        <v>5.0104866761391574E-3</v>
      </c>
      <c r="E89" s="215">
        <f t="shared" si="37"/>
        <v>6.0751475710502847E-3</v>
      </c>
      <c r="F89" s="52">
        <f t="shared" ref="F89:F94" si="47">(C89-B89)/B89</f>
        <v>0.21103585678650919</v>
      </c>
      <c r="H89" s="19">
        <v>925.67</v>
      </c>
      <c r="I89" s="140">
        <v>1029.3950000000002</v>
      </c>
      <c r="J89" s="214">
        <f t="shared" si="39"/>
        <v>4.4277763580085087E-3</v>
      </c>
      <c r="K89" s="215">
        <f t="shared" si="40"/>
        <v>4.9617219177056767E-3</v>
      </c>
      <c r="L89" s="59">
        <f t="shared" ref="L89:L94" si="48">(I89-H89)/H89</f>
        <v>0.11205397171778307</v>
      </c>
      <c r="N89" s="40">
        <f t="shared" si="34"/>
        <v>2.4721846840831758</v>
      </c>
      <c r="O89" s="143">
        <f t="shared" si="35"/>
        <v>2.2701250184693906</v>
      </c>
      <c r="P89" s="52">
        <f t="shared" ref="P89:P92" si="49">(O89-N89)/N89</f>
        <v>-8.1733240608890922E-2</v>
      </c>
    </row>
    <row r="90" spans="1:16" ht="20.100000000000001" customHeight="1" x14ac:dyDescent="0.25">
      <c r="A90" s="38" t="s">
        <v>198</v>
      </c>
      <c r="B90" s="19">
        <v>3787.9400000000005</v>
      </c>
      <c r="C90" s="140">
        <v>4708.1799999999994</v>
      </c>
      <c r="D90" s="247">
        <f t="shared" si="36"/>
        <v>5.0688299940749408E-3</v>
      </c>
      <c r="E90" s="215">
        <f t="shared" si="37"/>
        <v>6.3077955799316658E-3</v>
      </c>
      <c r="F90" s="52">
        <f t="shared" si="47"/>
        <v>0.24293943409874463</v>
      </c>
      <c r="H90" s="19">
        <v>841.21199999999976</v>
      </c>
      <c r="I90" s="140">
        <v>978.77600000000007</v>
      </c>
      <c r="J90" s="214">
        <f t="shared" si="39"/>
        <v>4.0237866687621426E-3</v>
      </c>
      <c r="K90" s="215">
        <f t="shared" si="40"/>
        <v>4.717736468240365E-3</v>
      </c>
      <c r="L90" s="59">
        <f t="shared" si="48"/>
        <v>0.16353071520615534</v>
      </c>
      <c r="N90" s="40">
        <f t="shared" si="34"/>
        <v>2.2207637924571131</v>
      </c>
      <c r="O90" s="143">
        <f t="shared" si="35"/>
        <v>2.0788839848943756</v>
      </c>
      <c r="P90" s="52">
        <f t="shared" si="49"/>
        <v>-6.3887842572288064E-2</v>
      </c>
    </row>
    <row r="91" spans="1:16" ht="20.100000000000001" customHeight="1" x14ac:dyDescent="0.25">
      <c r="A91" s="38" t="s">
        <v>197</v>
      </c>
      <c r="B91" s="19">
        <v>4048.84</v>
      </c>
      <c r="C91" s="140">
        <v>2975.39</v>
      </c>
      <c r="D91" s="247">
        <f t="shared" si="36"/>
        <v>5.4179531970438765E-3</v>
      </c>
      <c r="E91" s="215">
        <f t="shared" si="37"/>
        <v>3.9862859726206056E-3</v>
      </c>
      <c r="F91" s="52">
        <f t="shared" si="47"/>
        <v>-0.26512531984469634</v>
      </c>
      <c r="H91" s="19">
        <v>1026.7640000000001</v>
      </c>
      <c r="I91" s="140">
        <v>868.3960000000003</v>
      </c>
      <c r="J91" s="214">
        <f t="shared" si="39"/>
        <v>4.9113413683648053E-3</v>
      </c>
      <c r="K91" s="215">
        <f t="shared" si="40"/>
        <v>4.1857007916766059E-3</v>
      </c>
      <c r="L91" s="59">
        <f t="shared" si="48"/>
        <v>-0.15423992270862613</v>
      </c>
      <c r="N91" s="40">
        <f t="shared" si="34"/>
        <v>2.5359460981416904</v>
      </c>
      <c r="O91" s="143">
        <f t="shared" si="35"/>
        <v>2.9185955454579076</v>
      </c>
      <c r="P91" s="52">
        <f t="shared" si="49"/>
        <v>0.15089021316210857</v>
      </c>
    </row>
    <row r="92" spans="1:16" ht="20.100000000000001" customHeight="1" x14ac:dyDescent="0.25">
      <c r="A92" s="38" t="s">
        <v>201</v>
      </c>
      <c r="B92" s="19">
        <v>357.21000000000009</v>
      </c>
      <c r="C92" s="140">
        <v>266.32000000000005</v>
      </c>
      <c r="D92" s="247">
        <f t="shared" si="36"/>
        <v>4.7800038073029399E-4</v>
      </c>
      <c r="E92" s="215">
        <f t="shared" si="37"/>
        <v>3.5680286625562358E-4</v>
      </c>
      <c r="F92" s="52">
        <f t="shared" si="47"/>
        <v>-0.25444416449707463</v>
      </c>
      <c r="H92" s="19">
        <v>294.83299999999997</v>
      </c>
      <c r="I92" s="140">
        <v>624.30599999999993</v>
      </c>
      <c r="J92" s="214">
        <f t="shared" si="39"/>
        <v>1.4102807555184055E-3</v>
      </c>
      <c r="K92" s="215">
        <f t="shared" si="40"/>
        <v>3.0091779769234931E-3</v>
      </c>
      <c r="L92" s="59">
        <f t="shared" si="48"/>
        <v>1.1174902402376938</v>
      </c>
      <c r="N92" s="40">
        <f t="shared" si="34"/>
        <v>8.2537722908093247</v>
      </c>
      <c r="O92" s="143">
        <f t="shared" si="35"/>
        <v>23.441949534394702</v>
      </c>
      <c r="P92" s="52">
        <f t="shared" si="49"/>
        <v>1.8401497773930104</v>
      </c>
    </row>
    <row r="93" spans="1:16" ht="20.100000000000001" customHeight="1" x14ac:dyDescent="0.25">
      <c r="A93" s="38" t="s">
        <v>199</v>
      </c>
      <c r="B93" s="19">
        <v>413.43999999999994</v>
      </c>
      <c r="C93" s="140">
        <v>854.25000000000011</v>
      </c>
      <c r="D93" s="247">
        <f t="shared" si="36"/>
        <v>5.5324452677453788E-4</v>
      </c>
      <c r="E93" s="215">
        <f t="shared" si="37"/>
        <v>1.1444835104343137E-3</v>
      </c>
      <c r="F93" s="52">
        <f t="shared" si="47"/>
        <v>1.0662006578947374</v>
      </c>
      <c r="H93" s="19">
        <v>371.01400000000012</v>
      </c>
      <c r="I93" s="140">
        <v>504.36800000000011</v>
      </c>
      <c r="J93" s="214">
        <f t="shared" si="39"/>
        <v>1.7746789003534407E-3</v>
      </c>
      <c r="K93" s="215">
        <f t="shared" si="40"/>
        <v>2.4310723873628461E-3</v>
      </c>
      <c r="L93" s="59">
        <f t="shared" si="48"/>
        <v>0.35943118049453643</v>
      </c>
      <c r="N93" s="40">
        <f t="shared" ref="N93:N94" si="50">(H93/B93)*10</f>
        <v>8.9738293343653304</v>
      </c>
      <c r="O93" s="143">
        <f t="shared" ref="O93:O94" si="51">(I93/C93)*10</f>
        <v>5.9042200760901373</v>
      </c>
      <c r="P93" s="52">
        <f t="shared" ref="P93:P94" si="52">(O93-N93)/N93</f>
        <v>-0.34206236199747048</v>
      </c>
    </row>
    <row r="94" spans="1:16" ht="20.100000000000001" customHeight="1" x14ac:dyDescent="0.25">
      <c r="A94" s="38" t="s">
        <v>200</v>
      </c>
      <c r="B94" s="19">
        <v>652.53000000000009</v>
      </c>
      <c r="C94" s="140">
        <v>588.05999999999995</v>
      </c>
      <c r="D94" s="247">
        <f t="shared" si="36"/>
        <v>8.7318268928064354E-4</v>
      </c>
      <c r="E94" s="215">
        <f t="shared" si="37"/>
        <v>7.878548119941497E-4</v>
      </c>
      <c r="F94" s="52">
        <f t="shared" si="47"/>
        <v>-9.8800055169877443E-2</v>
      </c>
      <c r="H94" s="19">
        <v>611.476</v>
      </c>
      <c r="I94" s="140">
        <v>472.60800000000012</v>
      </c>
      <c r="J94" s="214">
        <f t="shared" si="39"/>
        <v>2.9248857328093283E-3</v>
      </c>
      <c r="K94" s="215">
        <f t="shared" si="40"/>
        <v>2.2779880143997634E-3</v>
      </c>
      <c r="L94" s="59">
        <f t="shared" si="48"/>
        <v>-0.22710294435104547</v>
      </c>
      <c r="N94" s="40">
        <f t="shared" si="50"/>
        <v>9.3708488498613072</v>
      </c>
      <c r="O94" s="143">
        <f t="shared" si="51"/>
        <v>8.0367309458218568</v>
      </c>
      <c r="P94" s="52">
        <f t="shared" si="52"/>
        <v>-0.14236894921842602</v>
      </c>
    </row>
    <row r="95" spans="1:16" ht="20.100000000000001" customHeight="1" thickBot="1" x14ac:dyDescent="0.3">
      <c r="A95" s="8" t="s">
        <v>17</v>
      </c>
      <c r="B95" s="19">
        <f>B96-SUM(B68:B94)</f>
        <v>29330.640000000247</v>
      </c>
      <c r="C95" s="140">
        <f>C96-SUM(C68:C94)</f>
        <v>25768.189999999595</v>
      </c>
      <c r="D95" s="247">
        <f t="shared" si="36"/>
        <v>3.9248781072935536E-2</v>
      </c>
      <c r="E95" s="215">
        <f t="shared" si="37"/>
        <v>3.4522995081929075E-2</v>
      </c>
      <c r="F95" s="52">
        <f t="shared" si="38"/>
        <v>-0.12145831117222884</v>
      </c>
      <c r="H95" s="19">
        <f>H96-SUM(H68:H94)</f>
        <v>8784.1610000000219</v>
      </c>
      <c r="I95" s="140">
        <f>I96-SUM(I68:I94)</f>
        <v>7583.7710000001243</v>
      </c>
      <c r="J95" s="214">
        <f t="shared" si="39"/>
        <v>4.2017458058207002E-2</v>
      </c>
      <c r="K95" s="215">
        <f t="shared" si="40"/>
        <v>3.6554056304490802E-2</v>
      </c>
      <c r="L95" s="59">
        <f t="shared" si="41"/>
        <v>-0.13665391606550636</v>
      </c>
      <c r="N95" s="40">
        <f t="shared" si="34"/>
        <v>2.9948753249161792</v>
      </c>
      <c r="O95" s="143">
        <f t="shared" si="35"/>
        <v>2.9430747755275952</v>
      </c>
      <c r="P95" s="52">
        <f t="shared" si="42"/>
        <v>-1.7296395932619942E-2</v>
      </c>
    </row>
    <row r="96" spans="1:16" s="1" customFormat="1" ht="26.25" customHeight="1" thickBot="1" x14ac:dyDescent="0.3">
      <c r="A96" s="12" t="s">
        <v>18</v>
      </c>
      <c r="B96" s="17">
        <v>747300.66000000027</v>
      </c>
      <c r="C96" s="145">
        <v>746406.55999999994</v>
      </c>
      <c r="D96" s="243">
        <f>SUM(D68:D95)</f>
        <v>1.0000000000000002</v>
      </c>
      <c r="E96" s="244">
        <f>SUM(E68:E95)</f>
        <v>0.99999999999999956</v>
      </c>
      <c r="F96" s="57">
        <f t="shared" si="38"/>
        <v>-1.1964394625321563E-3</v>
      </c>
      <c r="H96" s="17">
        <v>209059.791</v>
      </c>
      <c r="I96" s="145">
        <v>207467.2900000001</v>
      </c>
      <c r="J96" s="255">
        <f t="shared" si="39"/>
        <v>1</v>
      </c>
      <c r="K96" s="244">
        <f t="shared" si="40"/>
        <v>1</v>
      </c>
      <c r="L96" s="60">
        <f t="shared" si="41"/>
        <v>-7.6174428013271187E-3</v>
      </c>
      <c r="N96" s="37">
        <f t="shared" si="34"/>
        <v>2.7975325352984419</v>
      </c>
      <c r="O96" s="150">
        <f t="shared" si="35"/>
        <v>2.7795480522036153</v>
      </c>
      <c r="P96" s="57">
        <f t="shared" si="42"/>
        <v>-6.4286948830455676E-3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N66:O66"/>
    <mergeCell ref="N4:O4"/>
    <mergeCell ref="N5:O5"/>
    <mergeCell ref="N36:O36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H4:I4"/>
    <mergeCell ref="J4:K4"/>
    <mergeCell ref="H5:I5"/>
    <mergeCell ref="J5:K5"/>
    <mergeCell ref="A4:A6"/>
    <mergeCell ref="B4:C4"/>
    <mergeCell ref="D5:E5"/>
    <mergeCell ref="D4:E4"/>
    <mergeCell ref="B5:C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topLeftCell="A27" zoomScaleNormal="100" workbookViewId="0">
      <selection activeCell="N89" sqref="N89:P93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222</v>
      </c>
    </row>
    <row r="3" spans="1:17" ht="8.25" customHeight="1" thickBot="1" x14ac:dyDescent="0.3"/>
    <row r="4" spans="1:17" x14ac:dyDescent="0.25">
      <c r="A4" s="377" t="s">
        <v>3</v>
      </c>
      <c r="B4" s="365" t="s">
        <v>1</v>
      </c>
      <c r="C4" s="363"/>
      <c r="D4" s="365" t="s">
        <v>104</v>
      </c>
      <c r="E4" s="363"/>
      <c r="F4" s="130" t="s">
        <v>0</v>
      </c>
      <c r="H4" s="375" t="s">
        <v>19</v>
      </c>
      <c r="I4" s="376"/>
      <c r="J4" s="365" t="s">
        <v>104</v>
      </c>
      <c r="K4" s="366"/>
      <c r="L4" s="130" t="s">
        <v>0</v>
      </c>
      <c r="N4" s="373" t="s">
        <v>22</v>
      </c>
      <c r="O4" s="363"/>
      <c r="P4" s="130" t="s">
        <v>0</v>
      </c>
    </row>
    <row r="5" spans="1:17" x14ac:dyDescent="0.25">
      <c r="A5" s="378"/>
      <c r="B5" s="368" t="s">
        <v>77</v>
      </c>
      <c r="C5" s="370"/>
      <c r="D5" s="368" t="str">
        <f>B5</f>
        <v>maio</v>
      </c>
      <c r="E5" s="370"/>
      <c r="F5" s="131" t="s">
        <v>150</v>
      </c>
      <c r="H5" s="371" t="str">
        <f>B5</f>
        <v>maio</v>
      </c>
      <c r="I5" s="370"/>
      <c r="J5" s="368" t="str">
        <f>B5</f>
        <v>maio</v>
      </c>
      <c r="K5" s="369"/>
      <c r="L5" s="131" t="str">
        <f>F5</f>
        <v>2025 /2024</v>
      </c>
      <c r="N5" s="371" t="str">
        <f>B5</f>
        <v>maio</v>
      </c>
      <c r="O5" s="369"/>
      <c r="P5" s="131" t="str">
        <f>L5</f>
        <v>2025 /2024</v>
      </c>
    </row>
    <row r="6" spans="1:17" ht="19.5" customHeight="1" thickBot="1" x14ac:dyDescent="0.3">
      <c r="A6" s="379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C6</f>
        <v>2025</v>
      </c>
      <c r="J6" s="99">
        <f>B6</f>
        <v>2024</v>
      </c>
      <c r="K6" s="134">
        <f>C6</f>
        <v>2025</v>
      </c>
      <c r="L6" s="268">
        <v>1000</v>
      </c>
      <c r="N6" s="25">
        <f>B6</f>
        <v>2024</v>
      </c>
      <c r="O6" s="134">
        <f>C6</f>
        <v>2025</v>
      </c>
      <c r="P6" s="132"/>
    </row>
    <row r="7" spans="1:17" ht="20.100000000000001" customHeight="1" x14ac:dyDescent="0.25">
      <c r="A7" s="8" t="s">
        <v>153</v>
      </c>
      <c r="B7" s="19">
        <v>33174</v>
      </c>
      <c r="C7" s="147">
        <v>30626.09</v>
      </c>
      <c r="D7" s="214">
        <f>B7/$B$33</f>
        <v>0.10439268390242103</v>
      </c>
      <c r="E7" s="246">
        <f>C7/$C$33</f>
        <v>9.789980505765801E-2</v>
      </c>
      <c r="F7" s="52">
        <f>(C7-B7)/B7</f>
        <v>-7.6804425152227643E-2</v>
      </c>
      <c r="H7" s="19">
        <v>10558.589999999998</v>
      </c>
      <c r="I7" s="147">
        <v>9694.0709999999999</v>
      </c>
      <c r="J7" s="214">
        <f t="shared" ref="J7:J32" si="0">H7/$H$33</f>
        <v>0.12847928296066016</v>
      </c>
      <c r="K7" s="246">
        <f>I7/$I$33</f>
        <v>0.11670673018609266</v>
      </c>
      <c r="L7" s="52">
        <f>(I7-H7)/H7</f>
        <v>-8.1878262154321604E-2</v>
      </c>
      <c r="N7" s="40">
        <f t="shared" ref="N7:O33" si="1">(H7/B7)*10</f>
        <v>3.1827907397359372</v>
      </c>
      <c r="O7" s="149">
        <f t="shared" si="1"/>
        <v>3.1652982799959117</v>
      </c>
      <c r="P7" s="52">
        <f>(O7-N7)/N7</f>
        <v>-5.4959503060124908E-3</v>
      </c>
      <c r="Q7" s="2"/>
    </row>
    <row r="8" spans="1:17" ht="20.100000000000001" customHeight="1" x14ac:dyDescent="0.25">
      <c r="A8" s="8" t="s">
        <v>154</v>
      </c>
      <c r="B8" s="19">
        <v>21156.379999999997</v>
      </c>
      <c r="C8" s="140">
        <v>21826.32</v>
      </c>
      <c r="D8" s="214">
        <f t="shared" ref="D8:D32" si="2">B8/$B$33</f>
        <v>6.6575368959411046E-2</v>
      </c>
      <c r="E8" s="215">
        <f t="shared" ref="E8:E32" si="3">C8/$C$33</f>
        <v>6.9770332194741866E-2</v>
      </c>
      <c r="F8" s="52">
        <f t="shared" ref="F8:F33" si="4">(C8-B8)/B8</f>
        <v>3.166609788631148E-2</v>
      </c>
      <c r="H8" s="19">
        <v>9670.8930000000018</v>
      </c>
      <c r="I8" s="140">
        <v>8038.6719999999987</v>
      </c>
      <c r="J8" s="214">
        <f t="shared" si="0"/>
        <v>0.11767758746473422</v>
      </c>
      <c r="K8" s="215">
        <f t="shared" ref="K8:K32" si="5">I8/$I$33</f>
        <v>9.6777414169805218E-2</v>
      </c>
      <c r="L8" s="52">
        <f t="shared" ref="L8:L33" si="6">(I8-H8)/H8</f>
        <v>-0.16877665795702659</v>
      </c>
      <c r="N8" s="40">
        <f t="shared" si="1"/>
        <v>4.571147332388624</v>
      </c>
      <c r="O8" s="143">
        <f t="shared" si="1"/>
        <v>3.6830175677805506</v>
      </c>
      <c r="P8" s="52">
        <f t="shared" ref="P8:P33" si="7">(O8-N8)/N8</f>
        <v>-0.19429033895172809</v>
      </c>
      <c r="Q8" s="2"/>
    </row>
    <row r="9" spans="1:17" ht="20.100000000000001" customHeight="1" x14ac:dyDescent="0.25">
      <c r="A9" s="8" t="s">
        <v>155</v>
      </c>
      <c r="B9" s="19">
        <v>25385.039999999997</v>
      </c>
      <c r="C9" s="140">
        <v>24266.950000000004</v>
      </c>
      <c r="D9" s="214">
        <f t="shared" si="2"/>
        <v>7.9882210664083728E-2</v>
      </c>
      <c r="E9" s="215">
        <f t="shared" si="3"/>
        <v>7.7572085576184696E-2</v>
      </c>
      <c r="F9" s="52">
        <f t="shared" si="4"/>
        <v>-4.4045232940345694E-2</v>
      </c>
      <c r="H9" s="19">
        <v>7410.7479999999987</v>
      </c>
      <c r="I9" s="140">
        <v>7647.3989999999994</v>
      </c>
      <c r="J9" s="214">
        <f t="shared" si="0"/>
        <v>9.0175637963226765E-2</v>
      </c>
      <c r="K9" s="215">
        <f t="shared" si="5"/>
        <v>9.2066886215130345E-2</v>
      </c>
      <c r="L9" s="52">
        <f t="shared" si="6"/>
        <v>3.1933483637549248E-2</v>
      </c>
      <c r="N9" s="40">
        <f t="shared" si="1"/>
        <v>2.9193367432156894</v>
      </c>
      <c r="O9" s="143">
        <f t="shared" si="1"/>
        <v>3.1513638920424687</v>
      </c>
      <c r="P9" s="52">
        <f t="shared" si="7"/>
        <v>7.9479405507429837E-2</v>
      </c>
      <c r="Q9" s="2"/>
    </row>
    <row r="10" spans="1:17" ht="20.100000000000001" customHeight="1" x14ac:dyDescent="0.25">
      <c r="A10" s="8" t="s">
        <v>156</v>
      </c>
      <c r="B10" s="19">
        <v>17247.990000000002</v>
      </c>
      <c r="C10" s="140">
        <v>17061.390000000003</v>
      </c>
      <c r="D10" s="214">
        <f t="shared" si="2"/>
        <v>5.4276360041662725E-2</v>
      </c>
      <c r="E10" s="215">
        <f t="shared" si="3"/>
        <v>5.4538687603042896E-2</v>
      </c>
      <c r="F10" s="52">
        <f t="shared" si="4"/>
        <v>-1.0818651912483631E-2</v>
      </c>
      <c r="H10" s="19">
        <v>5788.0040000000017</v>
      </c>
      <c r="I10" s="140">
        <v>5457.7070000000003</v>
      </c>
      <c r="J10" s="214">
        <f t="shared" si="0"/>
        <v>7.0429726288589026E-2</v>
      </c>
      <c r="K10" s="215">
        <f t="shared" si="5"/>
        <v>6.570522727590393E-2</v>
      </c>
      <c r="L10" s="52">
        <f t="shared" si="6"/>
        <v>-5.7065786409270153E-2</v>
      </c>
      <c r="N10" s="40">
        <f t="shared" si="1"/>
        <v>3.3557556561663131</v>
      </c>
      <c r="O10" s="143">
        <f t="shared" si="1"/>
        <v>3.1988642191521324</v>
      </c>
      <c r="P10" s="52">
        <f t="shared" si="7"/>
        <v>-4.6752938261725781E-2</v>
      </c>
      <c r="Q10" s="2"/>
    </row>
    <row r="11" spans="1:17" ht="20.100000000000001" customHeight="1" x14ac:dyDescent="0.25">
      <c r="A11" s="8" t="s">
        <v>159</v>
      </c>
      <c r="B11" s="19">
        <v>10824.74</v>
      </c>
      <c r="C11" s="140">
        <v>12322.75</v>
      </c>
      <c r="D11" s="214">
        <f t="shared" si="2"/>
        <v>3.4063533524624497E-2</v>
      </c>
      <c r="E11" s="215">
        <f t="shared" si="3"/>
        <v>3.939108200799564E-2</v>
      </c>
      <c r="F11" s="52">
        <f t="shared" si="4"/>
        <v>0.13838761947169173</v>
      </c>
      <c r="H11" s="19">
        <v>4282.9939999999988</v>
      </c>
      <c r="I11" s="140">
        <v>4636.6670000000004</v>
      </c>
      <c r="J11" s="214">
        <f t="shared" si="0"/>
        <v>5.2116428239453345E-2</v>
      </c>
      <c r="K11" s="215">
        <f t="shared" si="5"/>
        <v>5.5820742857336181E-2</v>
      </c>
      <c r="L11" s="52">
        <f t="shared" si="6"/>
        <v>8.2576113811973981E-2</v>
      </c>
      <c r="N11" s="40">
        <f t="shared" si="1"/>
        <v>3.9566714766359272</v>
      </c>
      <c r="O11" s="143">
        <f t="shared" si="1"/>
        <v>3.7626885232598246</v>
      </c>
      <c r="P11" s="52">
        <f t="shared" si="7"/>
        <v>-4.9026803089811326E-2</v>
      </c>
      <c r="Q11" s="2"/>
    </row>
    <row r="12" spans="1:17" ht="20.100000000000001" customHeight="1" x14ac:dyDescent="0.25">
      <c r="A12" s="8" t="s">
        <v>158</v>
      </c>
      <c r="B12" s="19">
        <v>28538.340000000007</v>
      </c>
      <c r="C12" s="140">
        <v>32370.47</v>
      </c>
      <c r="D12" s="214">
        <f t="shared" si="2"/>
        <v>8.9805085510333962E-2</v>
      </c>
      <c r="E12" s="215">
        <f t="shared" si="3"/>
        <v>0.1034759155551612</v>
      </c>
      <c r="F12" s="52">
        <f t="shared" si="4"/>
        <v>0.13428005973718138</v>
      </c>
      <c r="H12" s="19">
        <v>3145.8170000000009</v>
      </c>
      <c r="I12" s="140">
        <v>4631.0999999999995</v>
      </c>
      <c r="J12" s="214">
        <f t="shared" si="0"/>
        <v>3.8279004344846733E-2</v>
      </c>
      <c r="K12" s="215">
        <f t="shared" si="5"/>
        <v>5.5753721853781933E-2</v>
      </c>
      <c r="L12" s="52">
        <f t="shared" si="6"/>
        <v>0.47214539180123893</v>
      </c>
      <c r="N12" s="40">
        <f t="shared" si="1"/>
        <v>1.102312538150432</v>
      </c>
      <c r="O12" s="143">
        <f t="shared" si="1"/>
        <v>1.430655779789419</v>
      </c>
      <c r="P12" s="52">
        <f t="shared" si="7"/>
        <v>0.29786764667479293</v>
      </c>
      <c r="Q12" s="2"/>
    </row>
    <row r="13" spans="1:17" ht="20.100000000000001" customHeight="1" x14ac:dyDescent="0.25">
      <c r="A13" s="8" t="s">
        <v>160</v>
      </c>
      <c r="B13" s="19">
        <v>10550.57</v>
      </c>
      <c r="C13" s="140">
        <v>13456.62</v>
      </c>
      <c r="D13" s="214">
        <f t="shared" si="2"/>
        <v>3.3200769247011701E-2</v>
      </c>
      <c r="E13" s="215">
        <f t="shared" si="3"/>
        <v>4.3015627353507481E-2</v>
      </c>
      <c r="F13" s="52">
        <f t="shared" si="4"/>
        <v>0.27544009470578379</v>
      </c>
      <c r="H13" s="19">
        <v>3380.5429999999997</v>
      </c>
      <c r="I13" s="140">
        <v>4450.9059999999999</v>
      </c>
      <c r="J13" s="214">
        <f t="shared" si="0"/>
        <v>4.1135202774014244E-2</v>
      </c>
      <c r="K13" s="215">
        <f t="shared" si="5"/>
        <v>5.3584369830348984E-2</v>
      </c>
      <c r="L13" s="52">
        <f t="shared" si="6"/>
        <v>0.31662457776753627</v>
      </c>
      <c r="N13" s="40">
        <f t="shared" si="1"/>
        <v>3.204133046840123</v>
      </c>
      <c r="O13" s="143">
        <f t="shared" si="1"/>
        <v>3.3075958152938849</v>
      </c>
      <c r="P13" s="52">
        <f t="shared" si="7"/>
        <v>3.2290409587016254E-2</v>
      </c>
      <c r="Q13" s="2"/>
    </row>
    <row r="14" spans="1:17" ht="20.100000000000001" customHeight="1" x14ac:dyDescent="0.25">
      <c r="A14" s="8" t="s">
        <v>157</v>
      </c>
      <c r="B14" s="19">
        <v>25068.140000000007</v>
      </c>
      <c r="C14" s="140">
        <v>19982.410000000003</v>
      </c>
      <c r="D14" s="214">
        <f t="shared" si="2"/>
        <v>7.8884982668404102E-2</v>
      </c>
      <c r="E14" s="215">
        <f t="shared" si="3"/>
        <v>6.3876062650576562E-2</v>
      </c>
      <c r="F14" s="52">
        <f t="shared" si="4"/>
        <v>-0.20287624051884193</v>
      </c>
      <c r="H14" s="19">
        <v>4699.5910000000003</v>
      </c>
      <c r="I14" s="140">
        <v>3916.5689999999995</v>
      </c>
      <c r="J14" s="214">
        <f t="shared" si="0"/>
        <v>5.718567364471696E-2</v>
      </c>
      <c r="K14" s="215">
        <f t="shared" si="5"/>
        <v>4.7151497192275023E-2</v>
      </c>
      <c r="L14" s="52">
        <f t="shared" si="6"/>
        <v>-0.16661492457535151</v>
      </c>
      <c r="N14" s="40">
        <f t="shared" si="1"/>
        <v>1.8747266450562345</v>
      </c>
      <c r="O14" s="143">
        <f t="shared" si="1"/>
        <v>1.9600083273238809</v>
      </c>
      <c r="P14" s="52">
        <f t="shared" si="7"/>
        <v>4.5490195860041341E-2</v>
      </c>
      <c r="Q14" s="2"/>
    </row>
    <row r="15" spans="1:17" ht="20.100000000000001" customHeight="1" x14ac:dyDescent="0.25">
      <c r="A15" s="8" t="s">
        <v>161</v>
      </c>
      <c r="B15" s="19">
        <v>12327.31</v>
      </c>
      <c r="C15" s="140">
        <v>15990.229999999998</v>
      </c>
      <c r="D15" s="214">
        <f t="shared" si="2"/>
        <v>3.8791854349706209E-2</v>
      </c>
      <c r="E15" s="215">
        <f t="shared" si="3"/>
        <v>5.111460195627697E-2</v>
      </c>
      <c r="F15" s="52">
        <f t="shared" si="4"/>
        <v>0.29713862959558884</v>
      </c>
      <c r="H15" s="19">
        <v>2927.8480000000004</v>
      </c>
      <c r="I15" s="140">
        <v>3867.8920000000003</v>
      </c>
      <c r="J15" s="214">
        <f t="shared" si="0"/>
        <v>3.5626708836862031E-2</v>
      </c>
      <c r="K15" s="215">
        <f t="shared" si="5"/>
        <v>4.6565475746252159E-2</v>
      </c>
      <c r="L15" s="52">
        <f t="shared" si="6"/>
        <v>0.32106994625404039</v>
      </c>
      <c r="N15" s="40">
        <f t="shared" si="1"/>
        <v>2.3750907537816444</v>
      </c>
      <c r="O15" s="143">
        <f t="shared" si="1"/>
        <v>2.418909546641919</v>
      </c>
      <c r="P15" s="52">
        <f t="shared" si="7"/>
        <v>1.8449313059092979E-2</v>
      </c>
      <c r="Q15" s="2"/>
    </row>
    <row r="16" spans="1:17" ht="20.100000000000001" customHeight="1" x14ac:dyDescent="0.25">
      <c r="A16" s="8" t="s">
        <v>162</v>
      </c>
      <c r="B16" s="19">
        <v>9383.0300000000025</v>
      </c>
      <c r="C16" s="140">
        <v>9670.1399999999958</v>
      </c>
      <c r="D16" s="214">
        <f t="shared" si="2"/>
        <v>2.9526728306412668E-2</v>
      </c>
      <c r="E16" s="215">
        <f t="shared" si="3"/>
        <v>3.0911710273177562E-2</v>
      </c>
      <c r="F16" s="52">
        <f t="shared" si="4"/>
        <v>3.0598857725062503E-2</v>
      </c>
      <c r="H16" s="19">
        <v>3433.7209999999995</v>
      </c>
      <c r="I16" s="140">
        <v>3136.9399999999996</v>
      </c>
      <c r="J16" s="214">
        <f t="shared" si="0"/>
        <v>4.1782284563276068E-2</v>
      </c>
      <c r="K16" s="215">
        <f t="shared" si="5"/>
        <v>3.7765558988577815E-2</v>
      </c>
      <c r="L16" s="52">
        <f t="shared" si="6"/>
        <v>-8.6431308775523699E-2</v>
      </c>
      <c r="N16" s="40">
        <f t="shared" si="1"/>
        <v>3.6595012485305904</v>
      </c>
      <c r="O16" s="143">
        <f t="shared" si="1"/>
        <v>3.2439447619165813</v>
      </c>
      <c r="P16" s="52">
        <f t="shared" si="7"/>
        <v>-0.11355549797417576</v>
      </c>
      <c r="Q16" s="2"/>
    </row>
    <row r="17" spans="1:17" ht="20.100000000000001" customHeight="1" x14ac:dyDescent="0.25">
      <c r="A17" s="8" t="s">
        <v>164</v>
      </c>
      <c r="B17" s="19">
        <v>31399.719999999998</v>
      </c>
      <c r="C17" s="140">
        <v>17707.05</v>
      </c>
      <c r="D17" s="214">
        <f t="shared" si="2"/>
        <v>9.88093399826529E-2</v>
      </c>
      <c r="E17" s="215">
        <f t="shared" si="3"/>
        <v>5.6602613756643536E-2</v>
      </c>
      <c r="F17" s="52">
        <f t="shared" si="4"/>
        <v>-0.43607618157104583</v>
      </c>
      <c r="H17" s="19">
        <v>2866.1640000000002</v>
      </c>
      <c r="I17" s="140">
        <v>2901.5159999999996</v>
      </c>
      <c r="J17" s="214">
        <f t="shared" si="0"/>
        <v>3.4876124138512592E-2</v>
      </c>
      <c r="K17" s="215">
        <f t="shared" si="5"/>
        <v>3.4931294080952247E-2</v>
      </c>
      <c r="L17" s="52">
        <f t="shared" si="6"/>
        <v>1.2334255820671602E-2</v>
      </c>
      <c r="N17" s="40">
        <f t="shared" si="1"/>
        <v>0.91279922241344846</v>
      </c>
      <c r="O17" s="143">
        <f t="shared" si="1"/>
        <v>1.638621904834515</v>
      </c>
      <c r="P17" s="52">
        <f t="shared" si="7"/>
        <v>0.79516137240124452</v>
      </c>
      <c r="Q17" s="2"/>
    </row>
    <row r="18" spans="1:17" ht="20.100000000000001" customHeight="1" x14ac:dyDescent="0.25">
      <c r="A18" s="8" t="s">
        <v>163</v>
      </c>
      <c r="B18" s="19">
        <v>8815.0500000000011</v>
      </c>
      <c r="C18" s="140">
        <v>8231.2999999999975</v>
      </c>
      <c r="D18" s="214">
        <f t="shared" si="2"/>
        <v>2.7739396160669099E-2</v>
      </c>
      <c r="E18" s="215">
        <f t="shared" si="3"/>
        <v>2.6312293386818234E-2</v>
      </c>
      <c r="F18" s="52">
        <f t="shared" si="4"/>
        <v>-6.6221972649049471E-2</v>
      </c>
      <c r="H18" s="19">
        <v>2619.3990000000008</v>
      </c>
      <c r="I18" s="140">
        <v>2752.5660000000003</v>
      </c>
      <c r="J18" s="214">
        <f t="shared" si="0"/>
        <v>3.1873432466633371E-2</v>
      </c>
      <c r="K18" s="215">
        <f t="shared" si="5"/>
        <v>3.3138087959270403E-2</v>
      </c>
      <c r="L18" s="52">
        <f t="shared" si="6"/>
        <v>5.083876110512351E-2</v>
      </c>
      <c r="N18" s="40">
        <f t="shared" si="1"/>
        <v>2.9715078190140733</v>
      </c>
      <c r="O18" s="143">
        <f t="shared" si="1"/>
        <v>3.344023422788625</v>
      </c>
      <c r="P18" s="52">
        <f t="shared" si="7"/>
        <v>0.12536248479337667</v>
      </c>
      <c r="Q18" s="2"/>
    </row>
    <row r="19" spans="1:17" ht="20.100000000000001" customHeight="1" x14ac:dyDescent="0.25">
      <c r="A19" s="8" t="s">
        <v>165</v>
      </c>
      <c r="B19" s="19">
        <v>12299.06</v>
      </c>
      <c r="C19" s="140">
        <v>9843.02</v>
      </c>
      <c r="D19" s="214">
        <f t="shared" si="2"/>
        <v>3.870295661894587E-2</v>
      </c>
      <c r="E19" s="215">
        <f t="shared" si="3"/>
        <v>3.1464340997451157E-2</v>
      </c>
      <c r="F19" s="52">
        <f t="shared" si="4"/>
        <v>-0.19969330989522768</v>
      </c>
      <c r="H19" s="19">
        <v>2587.348</v>
      </c>
      <c r="I19" s="140">
        <v>2299.6739999999995</v>
      </c>
      <c r="J19" s="214">
        <f t="shared" si="0"/>
        <v>3.1483428735247627E-2</v>
      </c>
      <c r="K19" s="215">
        <f t="shared" si="5"/>
        <v>2.7685730075008984E-2</v>
      </c>
      <c r="L19" s="52">
        <f t="shared" si="6"/>
        <v>-0.11118488892874111</v>
      </c>
      <c r="N19" s="40">
        <f t="shared" si="1"/>
        <v>2.1036957295923426</v>
      </c>
      <c r="O19" s="143">
        <f t="shared" si="1"/>
        <v>2.3363500226556475</v>
      </c>
      <c r="P19" s="52">
        <f t="shared" si="7"/>
        <v>0.11059312893523293</v>
      </c>
      <c r="Q19" s="2"/>
    </row>
    <row r="20" spans="1:17" ht="20.100000000000001" customHeight="1" x14ac:dyDescent="0.25">
      <c r="A20" s="8" t="s">
        <v>166</v>
      </c>
      <c r="B20" s="19">
        <v>9398.3599999999988</v>
      </c>
      <c r="C20" s="140">
        <v>9310.6999999999989</v>
      </c>
      <c r="D20" s="214">
        <f t="shared" si="2"/>
        <v>2.9574969092697825E-2</v>
      </c>
      <c r="E20" s="215">
        <f t="shared" si="3"/>
        <v>2.9762719137517598E-2</v>
      </c>
      <c r="F20" s="52">
        <f t="shared" si="4"/>
        <v>-9.3271592064998431E-3</v>
      </c>
      <c r="H20" s="19">
        <v>2408.1520000000005</v>
      </c>
      <c r="I20" s="140">
        <v>2232.585</v>
      </c>
      <c r="J20" s="214">
        <f t="shared" si="0"/>
        <v>2.9302931757012995E-2</v>
      </c>
      <c r="K20" s="215">
        <f t="shared" si="5"/>
        <v>2.6878046922961231E-2</v>
      </c>
      <c r="L20" s="52">
        <f t="shared" si="6"/>
        <v>-7.2905281726402829E-2</v>
      </c>
      <c r="N20" s="40">
        <f t="shared" si="1"/>
        <v>2.5623108712583909</v>
      </c>
      <c r="O20" s="143">
        <f t="shared" si="1"/>
        <v>2.3978701923593286</v>
      </c>
      <c r="P20" s="52">
        <f t="shared" si="7"/>
        <v>-6.4176708901173593E-2</v>
      </c>
      <c r="Q20" s="2"/>
    </row>
    <row r="21" spans="1:17" ht="20.100000000000001" customHeight="1" x14ac:dyDescent="0.25">
      <c r="A21" s="8" t="s">
        <v>173</v>
      </c>
      <c r="B21" s="19">
        <v>2930.53</v>
      </c>
      <c r="C21" s="140">
        <v>4631.0199999999995</v>
      </c>
      <c r="D21" s="214">
        <f t="shared" si="2"/>
        <v>9.2218572362863065E-3</v>
      </c>
      <c r="E21" s="215">
        <f t="shared" si="3"/>
        <v>1.480358593663492E-2</v>
      </c>
      <c r="F21" s="52">
        <f t="shared" si="4"/>
        <v>0.58026705067001505</v>
      </c>
      <c r="H21" s="19">
        <v>978.04700000000014</v>
      </c>
      <c r="I21" s="140">
        <v>1567.1670000000001</v>
      </c>
      <c r="J21" s="214">
        <f t="shared" si="0"/>
        <v>1.1901094489115008E-2</v>
      </c>
      <c r="K21" s="215">
        <f t="shared" si="5"/>
        <v>1.8867092702905552E-2</v>
      </c>
      <c r="L21" s="52">
        <f t="shared" si="6"/>
        <v>0.60234324117348137</v>
      </c>
      <c r="N21" s="40">
        <f t="shared" si="1"/>
        <v>3.3374406677290458</v>
      </c>
      <c r="O21" s="143">
        <f t="shared" si="1"/>
        <v>3.3840644177740549</v>
      </c>
      <c r="P21" s="52">
        <f t="shared" si="7"/>
        <v>1.3969911284365723E-2</v>
      </c>
      <c r="Q21" s="2"/>
    </row>
    <row r="22" spans="1:17" ht="20.100000000000001" customHeight="1" x14ac:dyDescent="0.25">
      <c r="A22" s="8" t="s">
        <v>170</v>
      </c>
      <c r="B22" s="19">
        <v>2799.7399999999993</v>
      </c>
      <c r="C22" s="140">
        <v>3906.3500000000008</v>
      </c>
      <c r="D22" s="214">
        <f t="shared" si="2"/>
        <v>8.8102843440334058E-3</v>
      </c>
      <c r="E22" s="215">
        <f t="shared" si="3"/>
        <v>1.2487095267041351E-2</v>
      </c>
      <c r="F22" s="52">
        <f t="shared" si="4"/>
        <v>0.39525455935194043</v>
      </c>
      <c r="H22" s="19">
        <v>923.46100000000001</v>
      </c>
      <c r="I22" s="140">
        <v>1384.1879999999999</v>
      </c>
      <c r="J22" s="214">
        <f t="shared" si="0"/>
        <v>1.1236879841165745E-2</v>
      </c>
      <c r="K22" s="215">
        <f t="shared" si="5"/>
        <v>1.6664212119224961E-2</v>
      </c>
      <c r="L22" s="52">
        <f t="shared" si="6"/>
        <v>0.49891332714646297</v>
      </c>
      <c r="N22" s="40">
        <f t="shared" si="1"/>
        <v>3.2983812782615534</v>
      </c>
      <c r="O22" s="143">
        <f t="shared" si="1"/>
        <v>3.5434305681774534</v>
      </c>
      <c r="P22" s="52">
        <f t="shared" si="7"/>
        <v>7.4293803306164724E-2</v>
      </c>
      <c r="Q22" s="2"/>
    </row>
    <row r="23" spans="1:17" ht="20.100000000000001" customHeight="1" x14ac:dyDescent="0.25">
      <c r="A23" s="8" t="s">
        <v>167</v>
      </c>
      <c r="B23" s="19">
        <v>6135.63</v>
      </c>
      <c r="C23" s="140">
        <v>3552.3900000000003</v>
      </c>
      <c r="D23" s="214">
        <f t="shared" si="2"/>
        <v>1.9307737479116523E-2</v>
      </c>
      <c r="E23" s="215">
        <f t="shared" si="3"/>
        <v>1.1355621579142938E-2</v>
      </c>
      <c r="F23" s="52">
        <f t="shared" si="4"/>
        <v>-0.42102278005681565</v>
      </c>
      <c r="H23" s="19">
        <v>1634.278</v>
      </c>
      <c r="I23" s="140">
        <v>1107.7339999999999</v>
      </c>
      <c r="J23" s="214">
        <f t="shared" si="0"/>
        <v>1.9886259964482171E-2</v>
      </c>
      <c r="K23" s="215">
        <f t="shared" si="5"/>
        <v>1.3335987848238492E-2</v>
      </c>
      <c r="L23" s="52">
        <f t="shared" si="6"/>
        <v>-0.32218753480130069</v>
      </c>
      <c r="N23" s="40">
        <f t="shared" si="1"/>
        <v>2.6635862983915262</v>
      </c>
      <c r="O23" s="143">
        <f t="shared" si="1"/>
        <v>3.1182781169860285</v>
      </c>
      <c r="P23" s="52">
        <f t="shared" si="7"/>
        <v>0.17070662169612433</v>
      </c>
      <c r="Q23" s="2"/>
    </row>
    <row r="24" spans="1:17" ht="20.100000000000001" customHeight="1" x14ac:dyDescent="0.25">
      <c r="A24" s="8" t="s">
        <v>168</v>
      </c>
      <c r="B24" s="19">
        <v>406.69999999999993</v>
      </c>
      <c r="C24" s="140">
        <v>416.64</v>
      </c>
      <c r="D24" s="214">
        <f t="shared" si="2"/>
        <v>1.2798126407160615E-3</v>
      </c>
      <c r="E24" s="215">
        <f t="shared" si="3"/>
        <v>1.3318374882076893E-3</v>
      </c>
      <c r="F24" s="52">
        <f t="shared" si="4"/>
        <v>2.4440619621342651E-2</v>
      </c>
      <c r="H24" s="19">
        <v>1053.3869999999999</v>
      </c>
      <c r="I24" s="140">
        <v>1086.479</v>
      </c>
      <c r="J24" s="214">
        <f t="shared" si="0"/>
        <v>1.2817848447575003E-2</v>
      </c>
      <c r="K24" s="215">
        <f t="shared" si="5"/>
        <v>1.3080099321106251E-2</v>
      </c>
      <c r="L24" s="52">
        <f t="shared" si="6"/>
        <v>3.1414855129216615E-2</v>
      </c>
      <c r="N24" s="40">
        <f t="shared" si="1"/>
        <v>25.900835997049427</v>
      </c>
      <c r="O24" s="143">
        <f t="shared" si="1"/>
        <v>26.07716493855607</v>
      </c>
      <c r="P24" s="52">
        <f t="shared" si="7"/>
        <v>6.8078474967653629E-3</v>
      </c>
      <c r="Q24" s="2"/>
    </row>
    <row r="25" spans="1:17" ht="20.100000000000001" customHeight="1" x14ac:dyDescent="0.25">
      <c r="A25" s="8" t="s">
        <v>177</v>
      </c>
      <c r="B25" s="19">
        <v>3263.4700000000003</v>
      </c>
      <c r="C25" s="140">
        <v>4262.08</v>
      </c>
      <c r="D25" s="214">
        <f t="shared" si="2"/>
        <v>1.0269560262103876E-2</v>
      </c>
      <c r="E25" s="215">
        <f t="shared" si="3"/>
        <v>1.3624226962702161E-2</v>
      </c>
      <c r="F25" s="52">
        <f t="shared" si="4"/>
        <v>0.30599637808835367</v>
      </c>
      <c r="H25" s="19">
        <v>676.32799999999997</v>
      </c>
      <c r="I25" s="140">
        <v>932.1160000000001</v>
      </c>
      <c r="J25" s="214">
        <f t="shared" si="0"/>
        <v>8.2297102630386615E-3</v>
      </c>
      <c r="K25" s="215">
        <f t="shared" si="5"/>
        <v>1.1221726198842567E-2</v>
      </c>
      <c r="L25" s="52">
        <f t="shared" si="6"/>
        <v>0.37820110952082442</v>
      </c>
      <c r="N25" s="40">
        <f t="shared" si="1"/>
        <v>2.0724198475855453</v>
      </c>
      <c r="O25" s="143">
        <f t="shared" si="1"/>
        <v>2.186997897740071</v>
      </c>
      <c r="P25" s="52">
        <f t="shared" si="7"/>
        <v>5.528708397963563E-2</v>
      </c>
      <c r="Q25" s="2"/>
    </row>
    <row r="26" spans="1:17" ht="20.100000000000001" customHeight="1" x14ac:dyDescent="0.25">
      <c r="A26" s="8" t="s">
        <v>171</v>
      </c>
      <c r="B26" s="19">
        <v>4192.2400000000007</v>
      </c>
      <c r="C26" s="140">
        <v>3893.2299999999996</v>
      </c>
      <c r="D26" s="214">
        <f t="shared" si="2"/>
        <v>1.3192234435494232E-2</v>
      </c>
      <c r="E26" s="215">
        <f t="shared" si="3"/>
        <v>1.2445155684079353E-2</v>
      </c>
      <c r="F26" s="52">
        <f t="shared" si="4"/>
        <v>-7.132463790241042E-2</v>
      </c>
      <c r="H26" s="19">
        <v>1026.5440000000003</v>
      </c>
      <c r="I26" s="140">
        <v>898.14899999999989</v>
      </c>
      <c r="J26" s="214">
        <f t="shared" si="0"/>
        <v>1.2491216824175198E-2</v>
      </c>
      <c r="K26" s="215">
        <f t="shared" si="5"/>
        <v>1.0812798153624925E-2</v>
      </c>
      <c r="L26" s="52">
        <f t="shared" si="6"/>
        <v>-0.12507500896211016</v>
      </c>
      <c r="N26" s="40">
        <f t="shared" si="1"/>
        <v>2.448676602484591</v>
      </c>
      <c r="O26" s="143">
        <f t="shared" si="1"/>
        <v>2.3069507837964878</v>
      </c>
      <c r="P26" s="52">
        <f t="shared" si="7"/>
        <v>-5.7878536734617674E-2</v>
      </c>
      <c r="Q26" s="2"/>
    </row>
    <row r="27" spans="1:17" ht="20.100000000000001" customHeight="1" x14ac:dyDescent="0.25">
      <c r="A27" s="8" t="s">
        <v>169</v>
      </c>
      <c r="B27" s="19">
        <v>7468.5699999999988</v>
      </c>
      <c r="C27" s="140">
        <v>4106.16</v>
      </c>
      <c r="D27" s="214">
        <f t="shared" si="2"/>
        <v>2.3502262832733604E-2</v>
      </c>
      <c r="E27" s="215">
        <f t="shared" si="3"/>
        <v>1.3125810821281886E-2</v>
      </c>
      <c r="F27" s="52">
        <f t="shared" si="4"/>
        <v>-0.45020800501300778</v>
      </c>
      <c r="H27" s="19">
        <v>1513.817</v>
      </c>
      <c r="I27" s="140">
        <v>861.01800000000003</v>
      </c>
      <c r="J27" s="214">
        <f t="shared" si="0"/>
        <v>1.8420463593496646E-2</v>
      </c>
      <c r="K27" s="215">
        <f t="shared" si="5"/>
        <v>1.0365778774610703E-2</v>
      </c>
      <c r="L27" s="52">
        <f t="shared" si="6"/>
        <v>-0.43122715625468599</v>
      </c>
      <c r="N27" s="40">
        <f t="shared" si="1"/>
        <v>2.0269167993337418</v>
      </c>
      <c r="O27" s="143">
        <f t="shared" si="1"/>
        <v>2.096893447892922</v>
      </c>
      <c r="P27" s="52">
        <f t="shared" si="7"/>
        <v>3.4523690652809171E-2</v>
      </c>
      <c r="Q27" s="2"/>
    </row>
    <row r="28" spans="1:17" ht="20.100000000000001" customHeight="1" x14ac:dyDescent="0.25">
      <c r="A28" s="8" t="s">
        <v>174</v>
      </c>
      <c r="B28" s="19">
        <v>5175.1099999999997</v>
      </c>
      <c r="C28" s="140">
        <v>12736.459999999997</v>
      </c>
      <c r="D28" s="214">
        <f t="shared" si="2"/>
        <v>1.6285151696818535E-2</v>
      </c>
      <c r="E28" s="215">
        <f t="shared" si="3"/>
        <v>4.0713553415557081E-2</v>
      </c>
      <c r="F28" s="52">
        <f t="shared" si="4"/>
        <v>1.4610993775977705</v>
      </c>
      <c r="H28" s="19">
        <v>460.86899999999991</v>
      </c>
      <c r="I28" s="140">
        <v>767.81700000000012</v>
      </c>
      <c r="J28" s="214">
        <f t="shared" si="0"/>
        <v>5.6079569960379647E-3</v>
      </c>
      <c r="K28" s="215">
        <f t="shared" si="5"/>
        <v>9.2437337679180526E-3</v>
      </c>
      <c r="L28" s="52">
        <f t="shared" si="6"/>
        <v>0.66602006210007669</v>
      </c>
      <c r="N28" s="40">
        <f t="shared" si="1"/>
        <v>0.89054918639410552</v>
      </c>
      <c r="O28" s="143">
        <f t="shared" si="1"/>
        <v>0.60284961441405249</v>
      </c>
      <c r="P28" s="52">
        <f t="shared" si="7"/>
        <v>-0.32305859841944073</v>
      </c>
      <c r="Q28" s="2"/>
    </row>
    <row r="29" spans="1:17" ht="20.100000000000001" customHeight="1" x14ac:dyDescent="0.25">
      <c r="A29" s="8" t="s">
        <v>179</v>
      </c>
      <c r="B29" s="19">
        <v>887.19999999999982</v>
      </c>
      <c r="C29" s="140">
        <v>1837.56</v>
      </c>
      <c r="D29" s="214">
        <f t="shared" si="2"/>
        <v>2.791860769223727E-3</v>
      </c>
      <c r="E29" s="215">
        <f t="shared" si="3"/>
        <v>5.8739710417408829E-3</v>
      </c>
      <c r="F29" s="52">
        <f t="shared" si="4"/>
        <v>1.0711902614968443</v>
      </c>
      <c r="H29" s="19">
        <v>279.149</v>
      </c>
      <c r="I29" s="140">
        <v>602.06799999999987</v>
      </c>
      <c r="J29" s="214">
        <f t="shared" si="0"/>
        <v>3.3967474216903331E-3</v>
      </c>
      <c r="K29" s="215">
        <f t="shared" si="5"/>
        <v>7.2482848155001577E-3</v>
      </c>
      <c r="L29" s="52">
        <f t="shared" si="6"/>
        <v>1.1567979824394852</v>
      </c>
      <c r="N29" s="40">
        <f t="shared" si="1"/>
        <v>3.1464044183949511</v>
      </c>
      <c r="O29" s="143">
        <f t="shared" si="1"/>
        <v>3.2764535579790586</v>
      </c>
      <c r="P29" s="52">
        <f t="shared" si="7"/>
        <v>4.1332620442494909E-2</v>
      </c>
      <c r="Q29" s="2"/>
    </row>
    <row r="30" spans="1:17" ht="20.100000000000001" customHeight="1" x14ac:dyDescent="0.25">
      <c r="A30" s="8" t="s">
        <v>178</v>
      </c>
      <c r="B30" s="19">
        <v>1111.0899999999999</v>
      </c>
      <c r="C30" s="140">
        <v>2342.0500000000002</v>
      </c>
      <c r="D30" s="214">
        <f t="shared" si="2"/>
        <v>3.4964028201947602E-3</v>
      </c>
      <c r="E30" s="215">
        <f t="shared" si="3"/>
        <v>7.4866311186079565E-3</v>
      </c>
      <c r="F30" s="52">
        <f t="shared" si="4"/>
        <v>1.1078850498159469</v>
      </c>
      <c r="H30" s="19">
        <v>271.21299999999997</v>
      </c>
      <c r="I30" s="140">
        <v>581.50999999999988</v>
      </c>
      <c r="J30" s="214">
        <f t="shared" si="0"/>
        <v>3.3001803999974928E-3</v>
      </c>
      <c r="K30" s="215">
        <f t="shared" si="5"/>
        <v>7.0007874576650756E-3</v>
      </c>
      <c r="L30" s="52">
        <f t="shared" si="6"/>
        <v>1.1441081364093901</v>
      </c>
      <c r="N30" s="40">
        <f t="shared" si="1"/>
        <v>2.4409633783041875</v>
      </c>
      <c r="O30" s="143">
        <f t="shared" si="1"/>
        <v>2.4829102709165038</v>
      </c>
      <c r="P30" s="52">
        <f t="shared" si="7"/>
        <v>1.7184564498242544E-2</v>
      </c>
      <c r="Q30" s="2"/>
    </row>
    <row r="31" spans="1:17" ht="20.100000000000001" customHeight="1" x14ac:dyDescent="0.25">
      <c r="A31" s="8" t="s">
        <v>176</v>
      </c>
      <c r="B31" s="19">
        <v>1523.02</v>
      </c>
      <c r="C31" s="140">
        <v>1714.7500000000002</v>
      </c>
      <c r="D31" s="214">
        <f t="shared" si="2"/>
        <v>4.7926733416852139E-3</v>
      </c>
      <c r="E31" s="215">
        <f t="shared" si="3"/>
        <v>5.4813948082376527E-3</v>
      </c>
      <c r="F31" s="52">
        <f t="shared" si="4"/>
        <v>0.12588803823981318</v>
      </c>
      <c r="H31" s="19">
        <v>578.85799999999995</v>
      </c>
      <c r="I31" s="140">
        <v>547.98099999999988</v>
      </c>
      <c r="J31" s="214">
        <f t="shared" si="0"/>
        <v>7.0436735185324777E-3</v>
      </c>
      <c r="K31" s="215">
        <f t="shared" si="5"/>
        <v>6.5971324858364704E-3</v>
      </c>
      <c r="L31" s="52">
        <f t="shared" si="6"/>
        <v>-5.3341233946840275E-2</v>
      </c>
      <c r="N31" s="40">
        <f t="shared" si="1"/>
        <v>3.8007248755761576</v>
      </c>
      <c r="O31" s="143">
        <f t="shared" si="1"/>
        <v>3.1956903338679101</v>
      </c>
      <c r="P31" s="52">
        <f t="shared" si="7"/>
        <v>-0.15918924981817564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26319.859999999695</v>
      </c>
      <c r="C32" s="140">
        <f>C33-SUM(C7:C31)</f>
        <v>26766.8299999999</v>
      </c>
      <c r="D32" s="214">
        <f t="shared" si="2"/>
        <v>8.2823923112556319E-2</v>
      </c>
      <c r="E32" s="215">
        <f t="shared" si="3"/>
        <v>8.5563238370012701E-2</v>
      </c>
      <c r="F32" s="52">
        <f t="shared" si="4"/>
        <v>1.6982233188178434E-2</v>
      </c>
      <c r="H32" s="19">
        <f>H33-SUM(H7:H31)</f>
        <v>7005.5020000000077</v>
      </c>
      <c r="I32" s="140">
        <f>I33-SUM(I7:I31)</f>
        <v>7063.0220000000118</v>
      </c>
      <c r="J32" s="214">
        <f t="shared" si="0"/>
        <v>8.5244514062907256E-2</v>
      </c>
      <c r="K32" s="215">
        <f t="shared" si="5"/>
        <v>8.5031583000829886E-2</v>
      </c>
      <c r="L32" s="52">
        <f t="shared" si="6"/>
        <v>8.2106892553886947E-3</v>
      </c>
      <c r="N32" s="40">
        <f t="shared" si="1"/>
        <v>2.6616790514843505</v>
      </c>
      <c r="O32" s="143">
        <f t="shared" si="1"/>
        <v>2.6387218807755861</v>
      </c>
      <c r="P32" s="52">
        <f t="shared" si="7"/>
        <v>-8.6250709663742986E-3</v>
      </c>
      <c r="Q32" s="2"/>
    </row>
    <row r="33" spans="1:17" ht="26.25" customHeight="1" thickBot="1" x14ac:dyDescent="0.3">
      <c r="A33" s="35" t="s">
        <v>18</v>
      </c>
      <c r="B33" s="36">
        <v>317780.88999999972</v>
      </c>
      <c r="C33" s="148">
        <v>312830.9599999999</v>
      </c>
      <c r="D33" s="251">
        <f>SUM(D7:D32)</f>
        <v>1.0000000000000002</v>
      </c>
      <c r="E33" s="252">
        <f>SUM(E7:E32)</f>
        <v>0.99999999999999978</v>
      </c>
      <c r="F33" s="57">
        <f t="shared" si="4"/>
        <v>-1.557655024504407E-2</v>
      </c>
      <c r="G33" s="56"/>
      <c r="H33" s="36">
        <v>82181.264999999999</v>
      </c>
      <c r="I33" s="148">
        <v>83063.512999999992</v>
      </c>
      <c r="J33" s="251">
        <f>SUM(J7:J32)</f>
        <v>1.0000000000000002</v>
      </c>
      <c r="K33" s="252">
        <f>SUM(K7:K32)</f>
        <v>1.0000000000000002</v>
      </c>
      <c r="L33" s="57">
        <f t="shared" si="6"/>
        <v>1.0735390846076564E-2</v>
      </c>
      <c r="M33" s="56"/>
      <c r="N33" s="37">
        <f t="shared" si="1"/>
        <v>2.5860983962880861</v>
      </c>
      <c r="O33" s="150">
        <f t="shared" si="1"/>
        <v>2.6552203464772162</v>
      </c>
      <c r="P33" s="57">
        <f t="shared" si="7"/>
        <v>2.6728275416102919E-2</v>
      </c>
      <c r="Q33" s="2"/>
    </row>
    <row r="35" spans="1:17" ht="15.75" thickBot="1" x14ac:dyDescent="0.3"/>
    <row r="36" spans="1:17" x14ac:dyDescent="0.25">
      <c r="A36" s="377" t="s">
        <v>2</v>
      </c>
      <c r="B36" s="365" t="s">
        <v>1</v>
      </c>
      <c r="C36" s="363"/>
      <c r="D36" s="365" t="s">
        <v>104</v>
      </c>
      <c r="E36" s="363"/>
      <c r="F36" s="130" t="s">
        <v>0</v>
      </c>
      <c r="H36" s="375" t="s">
        <v>19</v>
      </c>
      <c r="I36" s="376"/>
      <c r="J36" s="365" t="s">
        <v>104</v>
      </c>
      <c r="K36" s="366"/>
      <c r="L36" s="130" t="s">
        <v>0</v>
      </c>
      <c r="N36" s="373" t="s">
        <v>22</v>
      </c>
      <c r="O36" s="363"/>
      <c r="P36" s="130" t="s">
        <v>0</v>
      </c>
    </row>
    <row r="37" spans="1:17" x14ac:dyDescent="0.25">
      <c r="A37" s="378"/>
      <c r="B37" s="368" t="str">
        <f>B5</f>
        <v>maio</v>
      </c>
      <c r="C37" s="370"/>
      <c r="D37" s="368" t="str">
        <f>B37</f>
        <v>maio</v>
      </c>
      <c r="E37" s="370"/>
      <c r="F37" s="131" t="str">
        <f>F5</f>
        <v>2025 /2024</v>
      </c>
      <c r="H37" s="371" t="str">
        <f>B37</f>
        <v>maio</v>
      </c>
      <c r="I37" s="370"/>
      <c r="J37" s="368" t="str">
        <f>B37</f>
        <v>maio</v>
      </c>
      <c r="K37" s="369"/>
      <c r="L37" s="131" t="str">
        <f>F37</f>
        <v>2025 /2024</v>
      </c>
      <c r="N37" s="371" t="str">
        <f>B37</f>
        <v>maio</v>
      </c>
      <c r="O37" s="369"/>
      <c r="P37" s="131" t="str">
        <f>F37</f>
        <v>2025 /2024</v>
      </c>
    </row>
    <row r="38" spans="1:17" ht="19.5" customHeight="1" thickBot="1" x14ac:dyDescent="0.3">
      <c r="A38" s="379"/>
      <c r="B38" s="99">
        <f>B6</f>
        <v>2024</v>
      </c>
      <c r="C38" s="134">
        <f>C6</f>
        <v>2025</v>
      </c>
      <c r="D38" s="99">
        <f>B38</f>
        <v>2024</v>
      </c>
      <c r="E38" s="134">
        <f>C38</f>
        <v>2025</v>
      </c>
      <c r="F38" s="132" t="str">
        <f>F6</f>
        <v>HL</v>
      </c>
      <c r="H38" s="25">
        <f>B38</f>
        <v>2024</v>
      </c>
      <c r="I38" s="134">
        <f>C38</f>
        <v>2025</v>
      </c>
      <c r="J38" s="99">
        <f>B38</f>
        <v>2024</v>
      </c>
      <c r="K38" s="134">
        <f>C38</f>
        <v>2025</v>
      </c>
      <c r="L38" s="268">
        <f>L6</f>
        <v>1000</v>
      </c>
      <c r="N38" s="25">
        <f>B38</f>
        <v>2024</v>
      </c>
      <c r="O38" s="134">
        <f>C38</f>
        <v>2025</v>
      </c>
      <c r="P38" s="132"/>
    </row>
    <row r="39" spans="1:17" ht="20.100000000000001" customHeight="1" x14ac:dyDescent="0.25">
      <c r="A39" s="38" t="s">
        <v>153</v>
      </c>
      <c r="B39" s="19">
        <v>33174</v>
      </c>
      <c r="C39" s="147">
        <v>30626.09</v>
      </c>
      <c r="D39" s="247">
        <f>B39/$B$62</f>
        <v>0.20907683633608443</v>
      </c>
      <c r="E39" s="246">
        <f>C39/$C$62</f>
        <v>0.21610189344386066</v>
      </c>
      <c r="F39" s="52">
        <f>(C39-B39)/B39</f>
        <v>-7.6804425152227643E-2</v>
      </c>
      <c r="H39" s="39">
        <v>10558.589999999998</v>
      </c>
      <c r="I39" s="147">
        <v>9694.0709999999999</v>
      </c>
      <c r="J39" s="250">
        <f>H39/$H$62</f>
        <v>0.28140485830412704</v>
      </c>
      <c r="K39" s="246">
        <f>I39/$I$62</f>
        <v>0.25972512634380113</v>
      </c>
      <c r="L39" s="52">
        <f>(I39-H39)/H39</f>
        <v>-8.1878262154321604E-2</v>
      </c>
      <c r="N39" s="40">
        <f t="shared" ref="N39:O62" si="8">(H39/B39)*10</f>
        <v>3.1827907397359372</v>
      </c>
      <c r="O39" s="149">
        <f t="shared" si="8"/>
        <v>3.1652982799959117</v>
      </c>
      <c r="P39" s="52">
        <f>(O39-N39)/N39</f>
        <v>-5.4959503060124908E-3</v>
      </c>
    </row>
    <row r="40" spans="1:17" ht="20.100000000000001" customHeight="1" x14ac:dyDescent="0.25">
      <c r="A40" s="38" t="s">
        <v>160</v>
      </c>
      <c r="B40" s="19">
        <v>10550.57</v>
      </c>
      <c r="C40" s="140">
        <v>13456.62</v>
      </c>
      <c r="D40" s="247">
        <f t="shared" ref="D40:D61" si="9">B40/$B$62</f>
        <v>6.6494236364092421E-2</v>
      </c>
      <c r="E40" s="215">
        <f t="shared" ref="E40:E61" si="10">C40/$C$62</f>
        <v>9.4951757189851022E-2</v>
      </c>
      <c r="F40" s="52">
        <f t="shared" ref="F40:F62" si="11">(C40-B40)/B40</f>
        <v>0.27544009470578379</v>
      </c>
      <c r="H40" s="19">
        <v>3380.5429999999997</v>
      </c>
      <c r="I40" s="140">
        <v>4450.9059999999999</v>
      </c>
      <c r="J40" s="247">
        <f t="shared" ref="J40:J62" si="12">H40/$H$62</f>
        <v>9.0097373219909904E-2</v>
      </c>
      <c r="K40" s="215">
        <f t="shared" ref="K40:K62" si="13">I40/$I$62</f>
        <v>0.119249397203134</v>
      </c>
      <c r="L40" s="52">
        <f t="shared" ref="L40:L62" si="14">(I40-H40)/H40</f>
        <v>0.31662457776753627</v>
      </c>
      <c r="N40" s="40">
        <f t="shared" si="8"/>
        <v>3.204133046840123</v>
      </c>
      <c r="O40" s="143">
        <f t="shared" si="8"/>
        <v>3.3075958152938849</v>
      </c>
      <c r="P40" s="52">
        <f t="shared" ref="P40:P62" si="15">(O40-N40)/N40</f>
        <v>3.2290409587016254E-2</v>
      </c>
    </row>
    <row r="41" spans="1:17" ht="20.100000000000001" customHeight="1" x14ac:dyDescent="0.25">
      <c r="A41" s="38" t="s">
        <v>157</v>
      </c>
      <c r="B41" s="19">
        <v>25068.140000000007</v>
      </c>
      <c r="C41" s="140">
        <v>19982.410000000003</v>
      </c>
      <c r="D41" s="247">
        <f t="shared" si="9"/>
        <v>0.15799021535027591</v>
      </c>
      <c r="E41" s="215">
        <f t="shared" si="10"/>
        <v>0.1409986268756977</v>
      </c>
      <c r="F41" s="52">
        <f t="shared" si="11"/>
        <v>-0.20287624051884193</v>
      </c>
      <c r="H41" s="19">
        <v>4699.5910000000003</v>
      </c>
      <c r="I41" s="140">
        <v>3916.5689999999995</v>
      </c>
      <c r="J41" s="247">
        <f t="shared" si="12"/>
        <v>0.1252523054160026</v>
      </c>
      <c r="K41" s="215">
        <f t="shared" si="13"/>
        <v>0.10493335342388298</v>
      </c>
      <c r="L41" s="52">
        <f t="shared" si="14"/>
        <v>-0.16661492457535151</v>
      </c>
      <c r="N41" s="40">
        <f t="shared" si="8"/>
        <v>1.8747266450562345</v>
      </c>
      <c r="O41" s="143">
        <f t="shared" si="8"/>
        <v>1.9600083273238809</v>
      </c>
      <c r="P41" s="52">
        <f t="shared" si="15"/>
        <v>4.5490195860041341E-2</v>
      </c>
    </row>
    <row r="42" spans="1:17" ht="20.100000000000001" customHeight="1" x14ac:dyDescent="0.25">
      <c r="A42" s="38" t="s">
        <v>161</v>
      </c>
      <c r="B42" s="19">
        <v>12327.31</v>
      </c>
      <c r="C42" s="140">
        <v>15990.229999999998</v>
      </c>
      <c r="D42" s="247">
        <f t="shared" si="9"/>
        <v>7.7692017101771774E-2</v>
      </c>
      <c r="E42" s="215">
        <f t="shared" si="10"/>
        <v>0.11282925700286336</v>
      </c>
      <c r="F42" s="52">
        <f t="shared" si="11"/>
        <v>0.29713862959558884</v>
      </c>
      <c r="H42" s="19">
        <v>2927.8480000000004</v>
      </c>
      <c r="I42" s="140">
        <v>3867.8920000000003</v>
      </c>
      <c r="J42" s="247">
        <f t="shared" si="12"/>
        <v>7.8032261085620516E-2</v>
      </c>
      <c r="K42" s="215">
        <f t="shared" si="13"/>
        <v>0.10362919132572658</v>
      </c>
      <c r="L42" s="52">
        <f t="shared" si="14"/>
        <v>0.32106994625404039</v>
      </c>
      <c r="N42" s="40">
        <f t="shared" si="8"/>
        <v>2.3750907537816444</v>
      </c>
      <c r="O42" s="143">
        <f t="shared" si="8"/>
        <v>2.418909546641919</v>
      </c>
      <c r="P42" s="52">
        <f t="shared" si="15"/>
        <v>1.8449313059092979E-2</v>
      </c>
    </row>
    <row r="43" spans="1:17" ht="20.100000000000001" customHeight="1" x14ac:dyDescent="0.25">
      <c r="A43" s="38" t="s">
        <v>162</v>
      </c>
      <c r="B43" s="19">
        <v>9383.0300000000025</v>
      </c>
      <c r="C43" s="140">
        <v>9670.1399999999958</v>
      </c>
      <c r="D43" s="247">
        <f t="shared" si="9"/>
        <v>5.9135896414257275E-2</v>
      </c>
      <c r="E43" s="215">
        <f t="shared" si="10"/>
        <v>6.8233834742443905E-2</v>
      </c>
      <c r="F43" s="52">
        <f t="shared" si="11"/>
        <v>3.0598857725062503E-2</v>
      </c>
      <c r="H43" s="19">
        <v>3433.7209999999995</v>
      </c>
      <c r="I43" s="140">
        <v>3136.9399999999996</v>
      </c>
      <c r="J43" s="247">
        <f t="shared" si="12"/>
        <v>9.151465976620983E-2</v>
      </c>
      <c r="K43" s="215">
        <f t="shared" si="13"/>
        <v>8.4045406499800066E-2</v>
      </c>
      <c r="L43" s="52">
        <f t="shared" si="14"/>
        <v>-8.6431308775523699E-2</v>
      </c>
      <c r="N43" s="40">
        <f t="shared" si="8"/>
        <v>3.6595012485305904</v>
      </c>
      <c r="O43" s="143">
        <f t="shared" si="8"/>
        <v>3.2439447619165813</v>
      </c>
      <c r="P43" s="52">
        <f t="shared" si="15"/>
        <v>-0.11355549797417576</v>
      </c>
    </row>
    <row r="44" spans="1:17" ht="20.100000000000001" customHeight="1" x14ac:dyDescent="0.25">
      <c r="A44" s="38" t="s">
        <v>164</v>
      </c>
      <c r="B44" s="19">
        <v>31399.719999999998</v>
      </c>
      <c r="C44" s="140">
        <v>17707.05</v>
      </c>
      <c r="D44" s="247">
        <f t="shared" si="9"/>
        <v>0.19789455957794888</v>
      </c>
      <c r="E44" s="215">
        <f t="shared" si="10"/>
        <v>0.12494337449883784</v>
      </c>
      <c r="F44" s="52">
        <f t="shared" si="11"/>
        <v>-0.43607618157104583</v>
      </c>
      <c r="H44" s="19">
        <v>2866.1640000000002</v>
      </c>
      <c r="I44" s="140">
        <v>2901.5159999999996</v>
      </c>
      <c r="J44" s="247">
        <f t="shared" si="12"/>
        <v>7.6388274788242574E-2</v>
      </c>
      <c r="K44" s="215">
        <f t="shared" si="13"/>
        <v>7.7737888415358253E-2</v>
      </c>
      <c r="L44" s="52">
        <f t="shared" si="14"/>
        <v>1.2334255820671602E-2</v>
      </c>
      <c r="N44" s="40">
        <f t="shared" si="8"/>
        <v>0.91279922241344846</v>
      </c>
      <c r="O44" s="143">
        <f t="shared" si="8"/>
        <v>1.638621904834515</v>
      </c>
      <c r="P44" s="52">
        <f t="shared" si="15"/>
        <v>0.79516137240124452</v>
      </c>
    </row>
    <row r="45" spans="1:17" ht="20.100000000000001" customHeight="1" x14ac:dyDescent="0.25">
      <c r="A45" s="38" t="s">
        <v>166</v>
      </c>
      <c r="B45" s="19">
        <v>9398.3599999999988</v>
      </c>
      <c r="C45" s="140">
        <v>9310.6999999999989</v>
      </c>
      <c r="D45" s="247">
        <f t="shared" si="9"/>
        <v>5.9232512677024243E-2</v>
      </c>
      <c r="E45" s="215">
        <f t="shared" si="10"/>
        <v>6.5697576781357112E-2</v>
      </c>
      <c r="F45" s="52">
        <f t="shared" si="11"/>
        <v>-9.3271592064998431E-3</v>
      </c>
      <c r="H45" s="19">
        <v>2408.1520000000005</v>
      </c>
      <c r="I45" s="140">
        <v>2232.585</v>
      </c>
      <c r="J45" s="247">
        <f t="shared" si="12"/>
        <v>6.4181455320719949E-2</v>
      </c>
      <c r="K45" s="215">
        <f t="shared" si="13"/>
        <v>5.9815780305124154E-2</v>
      </c>
      <c r="L45" s="52">
        <f t="shared" si="14"/>
        <v>-7.2905281726402829E-2</v>
      </c>
      <c r="N45" s="40">
        <f t="shared" si="8"/>
        <v>2.5623108712583909</v>
      </c>
      <c r="O45" s="143">
        <f t="shared" si="8"/>
        <v>2.3978701923593286</v>
      </c>
      <c r="P45" s="52">
        <f t="shared" si="15"/>
        <v>-6.4176708901173593E-2</v>
      </c>
    </row>
    <row r="46" spans="1:17" ht="20.100000000000001" customHeight="1" x14ac:dyDescent="0.25">
      <c r="A46" s="38" t="s">
        <v>173</v>
      </c>
      <c r="B46" s="19">
        <v>2930.53</v>
      </c>
      <c r="C46" s="140">
        <v>4631.0199999999995</v>
      </c>
      <c r="D46" s="247">
        <f t="shared" si="9"/>
        <v>1.8469462265267547E-2</v>
      </c>
      <c r="E46" s="215">
        <f t="shared" si="10"/>
        <v>3.2677112572201919E-2</v>
      </c>
      <c r="F46" s="52">
        <f t="shared" si="11"/>
        <v>0.58026705067001505</v>
      </c>
      <c r="H46" s="19">
        <v>978.04700000000014</v>
      </c>
      <c r="I46" s="140">
        <v>1567.1670000000001</v>
      </c>
      <c r="J46" s="247">
        <f t="shared" si="12"/>
        <v>2.6066660174301363E-2</v>
      </c>
      <c r="K46" s="215">
        <f t="shared" si="13"/>
        <v>4.1987793062051616E-2</v>
      </c>
      <c r="L46" s="52">
        <f t="shared" si="14"/>
        <v>0.60234324117348137</v>
      </c>
      <c r="N46" s="40">
        <f t="shared" si="8"/>
        <v>3.3374406677290458</v>
      </c>
      <c r="O46" s="143">
        <f t="shared" si="8"/>
        <v>3.3840644177740549</v>
      </c>
      <c r="P46" s="52">
        <f t="shared" si="15"/>
        <v>1.3969911284365723E-2</v>
      </c>
    </row>
    <row r="47" spans="1:17" ht="20.100000000000001" customHeight="1" x14ac:dyDescent="0.25">
      <c r="A47" s="38" t="s">
        <v>167</v>
      </c>
      <c r="B47" s="19">
        <v>6135.63</v>
      </c>
      <c r="C47" s="140">
        <v>3552.3900000000003</v>
      </c>
      <c r="D47" s="247">
        <f t="shared" si="9"/>
        <v>3.866938293026978E-2</v>
      </c>
      <c r="E47" s="215">
        <f t="shared" si="10"/>
        <v>2.5066151286404378E-2</v>
      </c>
      <c r="F47" s="52">
        <f t="shared" si="11"/>
        <v>-0.42102278005681565</v>
      </c>
      <c r="H47" s="19">
        <v>1634.278</v>
      </c>
      <c r="I47" s="140">
        <v>1107.7339999999999</v>
      </c>
      <c r="J47" s="247">
        <f t="shared" si="12"/>
        <v>4.3556362072923772E-2</v>
      </c>
      <c r="K47" s="215">
        <f t="shared" si="13"/>
        <v>2.9678589429077234E-2</v>
      </c>
      <c r="L47" s="52">
        <f t="shared" si="14"/>
        <v>-0.32218753480130069</v>
      </c>
      <c r="N47" s="40">
        <f t="shared" si="8"/>
        <v>2.6635862983915262</v>
      </c>
      <c r="O47" s="143">
        <f t="shared" si="8"/>
        <v>3.1182781169860285</v>
      </c>
      <c r="P47" s="52">
        <f t="shared" si="15"/>
        <v>0.17070662169612433</v>
      </c>
    </row>
    <row r="48" spans="1:17" ht="20.100000000000001" customHeight="1" x14ac:dyDescent="0.25">
      <c r="A48" s="38" t="s">
        <v>171</v>
      </c>
      <c r="B48" s="19">
        <v>4192.2400000000007</v>
      </c>
      <c r="C48" s="140">
        <v>3893.2299999999996</v>
      </c>
      <c r="D48" s="247">
        <f t="shared" si="9"/>
        <v>2.6421302114957097E-2</v>
      </c>
      <c r="E48" s="215">
        <f t="shared" si="10"/>
        <v>2.7471165095264906E-2</v>
      </c>
      <c r="F48" s="52">
        <f t="shared" si="11"/>
        <v>-7.132463790241042E-2</v>
      </c>
      <c r="H48" s="19">
        <v>1026.5440000000003</v>
      </c>
      <c r="I48" s="140">
        <v>898.14899999999989</v>
      </c>
      <c r="J48" s="247">
        <f t="shared" si="12"/>
        <v>2.73591898977943E-2</v>
      </c>
      <c r="K48" s="215">
        <f t="shared" si="13"/>
        <v>2.4063354033672602E-2</v>
      </c>
      <c r="L48" s="52">
        <f t="shared" si="14"/>
        <v>-0.12507500896211016</v>
      </c>
      <c r="N48" s="40">
        <f t="shared" si="8"/>
        <v>2.448676602484591</v>
      </c>
      <c r="O48" s="143">
        <f t="shared" si="8"/>
        <v>2.3069507837964878</v>
      </c>
      <c r="P48" s="52">
        <f t="shared" si="15"/>
        <v>-5.7878536734617674E-2</v>
      </c>
    </row>
    <row r="49" spans="1:16" ht="20.100000000000001" customHeight="1" x14ac:dyDescent="0.25">
      <c r="A49" s="38" t="s">
        <v>169</v>
      </c>
      <c r="B49" s="19">
        <v>7468.5699999999988</v>
      </c>
      <c r="C49" s="140">
        <v>4106.16</v>
      </c>
      <c r="D49" s="247">
        <f t="shared" si="9"/>
        <v>4.70701449193522E-2</v>
      </c>
      <c r="E49" s="215">
        <f t="shared" si="10"/>
        <v>2.8973628392767174E-2</v>
      </c>
      <c r="F49" s="52">
        <f t="shared" si="11"/>
        <v>-0.45020800501300778</v>
      </c>
      <c r="H49" s="19">
        <v>1513.817</v>
      </c>
      <c r="I49" s="140">
        <v>861.01800000000003</v>
      </c>
      <c r="J49" s="247">
        <f t="shared" si="12"/>
        <v>4.0345866103653871E-2</v>
      </c>
      <c r="K49" s="215">
        <f t="shared" si="13"/>
        <v>2.3068534244724118E-2</v>
      </c>
      <c r="L49" s="52">
        <f t="shared" si="14"/>
        <v>-0.43122715625468599</v>
      </c>
      <c r="N49" s="40">
        <f t="shared" si="8"/>
        <v>2.0269167993337418</v>
      </c>
      <c r="O49" s="143">
        <f t="shared" si="8"/>
        <v>2.096893447892922</v>
      </c>
      <c r="P49" s="52">
        <f t="shared" si="15"/>
        <v>3.4523690652809171E-2</v>
      </c>
    </row>
    <row r="50" spans="1:16" ht="20.100000000000001" customHeight="1" x14ac:dyDescent="0.25">
      <c r="A50" s="38" t="s">
        <v>179</v>
      </c>
      <c r="B50" s="19">
        <v>887.19999999999982</v>
      </c>
      <c r="C50" s="140">
        <v>1837.56</v>
      </c>
      <c r="D50" s="247">
        <f t="shared" si="9"/>
        <v>5.5915165249102936E-3</v>
      </c>
      <c r="E50" s="215">
        <f t="shared" si="10"/>
        <v>1.296607550349067E-2</v>
      </c>
      <c r="F50" s="52">
        <f t="shared" si="11"/>
        <v>1.0711902614968443</v>
      </c>
      <c r="H50" s="19">
        <v>279.149</v>
      </c>
      <c r="I50" s="140">
        <v>602.06799999999987</v>
      </c>
      <c r="J50" s="247">
        <f t="shared" si="12"/>
        <v>7.43980823109324E-3</v>
      </c>
      <c r="K50" s="215">
        <f t="shared" si="13"/>
        <v>1.6130703743304501E-2</v>
      </c>
      <c r="L50" s="52">
        <f t="shared" si="14"/>
        <v>1.1567979824394852</v>
      </c>
      <c r="N50" s="40">
        <f t="shared" si="8"/>
        <v>3.1464044183949511</v>
      </c>
      <c r="O50" s="143">
        <f t="shared" si="8"/>
        <v>3.2764535579790586</v>
      </c>
      <c r="P50" s="52">
        <f t="shared" si="15"/>
        <v>4.1332620442494909E-2</v>
      </c>
    </row>
    <row r="51" spans="1:16" ht="20.100000000000001" customHeight="1" x14ac:dyDescent="0.25">
      <c r="A51" s="38" t="s">
        <v>178</v>
      </c>
      <c r="B51" s="19">
        <v>1111.0899999999999</v>
      </c>
      <c r="C51" s="140">
        <v>2342.0500000000002</v>
      </c>
      <c r="D51" s="247">
        <f t="shared" si="9"/>
        <v>7.0025677363194077E-3</v>
      </c>
      <c r="E51" s="215">
        <f t="shared" si="10"/>
        <v>1.652582616782599E-2</v>
      </c>
      <c r="F51" s="52">
        <f t="shared" si="11"/>
        <v>1.1078850498159469</v>
      </c>
      <c r="H51" s="19">
        <v>271.21299999999997</v>
      </c>
      <c r="I51" s="140">
        <v>581.50999999999988</v>
      </c>
      <c r="J51" s="247">
        <f t="shared" si="12"/>
        <v>7.2282999752085464E-3</v>
      </c>
      <c r="K51" s="215">
        <f t="shared" si="13"/>
        <v>1.5579910464879384E-2</v>
      </c>
      <c r="L51" s="52">
        <f t="shared" si="14"/>
        <v>1.1441081364093901</v>
      </c>
      <c r="N51" s="40">
        <f t="shared" si="8"/>
        <v>2.4409633783041875</v>
      </c>
      <c r="O51" s="143">
        <f t="shared" si="8"/>
        <v>2.4829102709165038</v>
      </c>
      <c r="P51" s="52">
        <f t="shared" si="15"/>
        <v>1.7184564498242544E-2</v>
      </c>
    </row>
    <row r="52" spans="1:16" ht="20.100000000000001" customHeight="1" x14ac:dyDescent="0.25">
      <c r="A52" s="38" t="s">
        <v>176</v>
      </c>
      <c r="B52" s="19">
        <v>1523.02</v>
      </c>
      <c r="C52" s="140">
        <v>1714.7500000000002</v>
      </c>
      <c r="D52" s="247">
        <f t="shared" si="9"/>
        <v>9.5987280182246119E-3</v>
      </c>
      <c r="E52" s="215">
        <f t="shared" si="10"/>
        <v>1.2099511291936389E-2</v>
      </c>
      <c r="F52" s="52">
        <f t="shared" si="11"/>
        <v>0.12588803823981318</v>
      </c>
      <c r="H52" s="19">
        <v>578.85799999999995</v>
      </c>
      <c r="I52" s="140">
        <v>547.98099999999988</v>
      </c>
      <c r="J52" s="247">
        <f t="shared" si="12"/>
        <v>1.5427576358984521E-2</v>
      </c>
      <c r="K52" s="215">
        <f t="shared" si="13"/>
        <v>1.4681596045562535E-2</v>
      </c>
      <c r="L52" s="52">
        <f t="shared" si="14"/>
        <v>-5.3341233946840275E-2</v>
      </c>
      <c r="N52" s="40">
        <f t="shared" ref="N52:N53" si="16">(H52/B52)*10</f>
        <v>3.8007248755761576</v>
      </c>
      <c r="O52" s="143">
        <f t="shared" ref="O52:O53" si="17">(I52/C52)*10</f>
        <v>3.1956903338679101</v>
      </c>
      <c r="P52" s="52">
        <f t="shared" ref="P52:P53" si="18">(O52-N52)/N52</f>
        <v>-0.15918924981817564</v>
      </c>
    </row>
    <row r="53" spans="1:16" ht="20.100000000000001" customHeight="1" x14ac:dyDescent="0.25">
      <c r="A53" s="38" t="s">
        <v>180</v>
      </c>
      <c r="B53" s="19">
        <v>225.95000000000002</v>
      </c>
      <c r="C53" s="140">
        <v>446.48999999999995</v>
      </c>
      <c r="D53" s="247">
        <f t="shared" si="9"/>
        <v>1.424034218669388E-3</v>
      </c>
      <c r="E53" s="215">
        <f t="shared" si="10"/>
        <v>3.1504947057802461E-3</v>
      </c>
      <c r="F53" s="52">
        <f t="shared" si="11"/>
        <v>0.97605664970126094</v>
      </c>
      <c r="H53" s="19">
        <v>125.19999999999999</v>
      </c>
      <c r="I53" s="140">
        <v>201.80999999999997</v>
      </c>
      <c r="J53" s="247">
        <f t="shared" si="12"/>
        <v>3.3367985933421703E-3</v>
      </c>
      <c r="K53" s="215">
        <f t="shared" si="13"/>
        <v>5.4069263313052379E-3</v>
      </c>
      <c r="L53" s="52">
        <f t="shared" si="14"/>
        <v>0.61190095846645365</v>
      </c>
      <c r="N53" s="40">
        <f t="shared" si="16"/>
        <v>5.5410489046249154</v>
      </c>
      <c r="O53" s="143">
        <f t="shared" si="17"/>
        <v>4.5199220587247195</v>
      </c>
      <c r="P53" s="52">
        <f t="shared" si="18"/>
        <v>-0.18428403421018316</v>
      </c>
    </row>
    <row r="54" spans="1:16" ht="20.100000000000001" customHeight="1" x14ac:dyDescent="0.25">
      <c r="A54" s="38" t="s">
        <v>183</v>
      </c>
      <c r="B54" s="19">
        <v>271.15000000000009</v>
      </c>
      <c r="C54" s="140">
        <v>348.7</v>
      </c>
      <c r="D54" s="247">
        <f t="shared" si="9"/>
        <v>1.7089040867103548E-3</v>
      </c>
      <c r="E54" s="215">
        <f t="shared" si="10"/>
        <v>2.4604750473819614E-3</v>
      </c>
      <c r="F54" s="52">
        <f t="shared" si="11"/>
        <v>0.28600405679513136</v>
      </c>
      <c r="H54" s="19">
        <v>97.013000000000005</v>
      </c>
      <c r="I54" s="140">
        <v>178.09799999999996</v>
      </c>
      <c r="J54" s="247">
        <f t="shared" si="12"/>
        <v>2.5855658301589778E-3</v>
      </c>
      <c r="K54" s="215">
        <f t="shared" si="13"/>
        <v>4.7716305720866166E-3</v>
      </c>
      <c r="L54" s="52">
        <f t="shared" si="14"/>
        <v>0.83581581849855124</v>
      </c>
      <c r="N54" s="40">
        <f t="shared" ref="N54" si="19">(H54/B54)*10</f>
        <v>3.5778351465978231</v>
      </c>
      <c r="O54" s="143">
        <f t="shared" ref="O54" si="20">(I54/C54)*10</f>
        <v>5.1074849440780037</v>
      </c>
      <c r="P54" s="52">
        <f t="shared" ref="P54" si="21">(O54-N54)/N54</f>
        <v>0.42753501343814859</v>
      </c>
    </row>
    <row r="55" spans="1:16" ht="20.100000000000001" customHeight="1" x14ac:dyDescent="0.25">
      <c r="A55" s="38" t="s">
        <v>181</v>
      </c>
      <c r="B55" s="19">
        <v>307.28000000000003</v>
      </c>
      <c r="C55" s="140">
        <v>854.59</v>
      </c>
      <c r="D55" s="247">
        <f t="shared" si="9"/>
        <v>1.9366109082218613E-3</v>
      </c>
      <c r="E55" s="215">
        <f t="shared" si="10"/>
        <v>6.030104303820334E-3</v>
      </c>
      <c r="F55" s="52">
        <f t="shared" si="11"/>
        <v>1.7811442332725849</v>
      </c>
      <c r="H55" s="19">
        <v>39.770999999999994</v>
      </c>
      <c r="I55" s="140">
        <v>154.99</v>
      </c>
      <c r="J55" s="247">
        <f t="shared" si="12"/>
        <v>1.0599665883052032E-3</v>
      </c>
      <c r="K55" s="215">
        <f t="shared" si="13"/>
        <v>4.1525172790694165E-3</v>
      </c>
      <c r="L55" s="52">
        <f t="shared" si="14"/>
        <v>2.8970606723492001</v>
      </c>
      <c r="N55" s="40">
        <f t="shared" si="8"/>
        <v>1.2942918510804473</v>
      </c>
      <c r="O55" s="143">
        <f t="shared" si="8"/>
        <v>1.8136182262839489</v>
      </c>
      <c r="P55" s="52">
        <f t="shared" si="15"/>
        <v>0.40124364127764456</v>
      </c>
    </row>
    <row r="56" spans="1:16" ht="20.100000000000001" customHeight="1" x14ac:dyDescent="0.25">
      <c r="A56" s="38" t="s">
        <v>184</v>
      </c>
      <c r="B56" s="19">
        <v>786.45999999999992</v>
      </c>
      <c r="C56" s="140">
        <v>391.09</v>
      </c>
      <c r="D56" s="247">
        <f t="shared" si="9"/>
        <v>4.9566096552986355E-3</v>
      </c>
      <c r="E56" s="215">
        <f t="shared" si="10"/>
        <v>2.7595847039879875E-3</v>
      </c>
      <c r="F56" s="52">
        <f t="shared" si="11"/>
        <v>-0.50272105383617727</v>
      </c>
      <c r="H56" s="19">
        <v>230.17499999999998</v>
      </c>
      <c r="I56" s="140">
        <v>134.62199999999999</v>
      </c>
      <c r="J56" s="247">
        <f t="shared" si="12"/>
        <v>6.1345656247806237E-3</v>
      </c>
      <c r="K56" s="215">
        <f t="shared" si="13"/>
        <v>3.6068145115354727E-3</v>
      </c>
      <c r="L56" s="52">
        <f t="shared" si="14"/>
        <v>-0.41513196480938419</v>
      </c>
      <c r="N56" s="40">
        <f t="shared" ref="N56" si="22">(H56/B56)*10</f>
        <v>2.9267222744958419</v>
      </c>
      <c r="O56" s="143">
        <f t="shared" ref="O56" si="23">(I56/C56)*10</f>
        <v>3.4422255746759056</v>
      </c>
      <c r="P56" s="52">
        <f t="shared" ref="P56" si="24">(O56-N56)/N56</f>
        <v>0.17613673312028369</v>
      </c>
    </row>
    <row r="57" spans="1:16" ht="20.100000000000001" customHeight="1" x14ac:dyDescent="0.25">
      <c r="A57" s="38" t="s">
        <v>182</v>
      </c>
      <c r="B57" s="19">
        <v>1137.3599999999999</v>
      </c>
      <c r="C57" s="140">
        <v>364.12000000000006</v>
      </c>
      <c r="D57" s="247">
        <f t="shared" si="9"/>
        <v>7.1681325910414474E-3</v>
      </c>
      <c r="E57" s="215">
        <f t="shared" si="10"/>
        <v>2.5692806832598794E-3</v>
      </c>
      <c r="F57" s="52">
        <f t="shared" si="11"/>
        <v>-0.67985510304564944</v>
      </c>
      <c r="H57" s="19">
        <v>269.43600000000004</v>
      </c>
      <c r="I57" s="140">
        <v>81.697000000000003</v>
      </c>
      <c r="J57" s="247">
        <f t="shared" si="12"/>
        <v>7.1809398226496905E-3</v>
      </c>
      <c r="K57" s="215">
        <f t="shared" si="13"/>
        <v>2.1888393067174276E-3</v>
      </c>
      <c r="L57" s="52">
        <f t="shared" si="14"/>
        <v>-0.6967851363589127</v>
      </c>
      <c r="N57" s="40">
        <f t="shared" ref="N57" si="25">(H57/B57)*10</f>
        <v>2.3689596961384263</v>
      </c>
      <c r="O57" s="143">
        <f t="shared" ref="O57" si="26">(I57/C57)*10</f>
        <v>2.2436834010765678</v>
      </c>
      <c r="P57" s="52">
        <f t="shared" ref="P57" si="27">(O57-N57)/N57</f>
        <v>-5.2882408791533164E-2</v>
      </c>
    </row>
    <row r="58" spans="1:16" ht="20.100000000000001" customHeight="1" x14ac:dyDescent="0.25">
      <c r="A58" s="38" t="s">
        <v>205</v>
      </c>
      <c r="B58" s="19">
        <v>74.75</v>
      </c>
      <c r="C58" s="140">
        <v>176.38</v>
      </c>
      <c r="D58" s="247">
        <f t="shared" si="9"/>
        <v>4.7110669548810244E-4</v>
      </c>
      <c r="E58" s="215">
        <f t="shared" si="10"/>
        <v>1.2445614822404081E-3</v>
      </c>
      <c r="F58" s="52">
        <f t="shared" si="11"/>
        <v>1.3595986622073577</v>
      </c>
      <c r="H58" s="19">
        <v>50.172000000000004</v>
      </c>
      <c r="I58" s="140">
        <v>65.770999999999987</v>
      </c>
      <c r="J58" s="247">
        <f t="shared" si="12"/>
        <v>1.3371713979645639E-3</v>
      </c>
      <c r="K58" s="215">
        <f t="shared" si="13"/>
        <v>1.7621473253866347E-3</v>
      </c>
      <c r="L58" s="52">
        <f t="shared" si="14"/>
        <v>0.31091046799011363</v>
      </c>
      <c r="N58" s="40">
        <f t="shared" ref="N58" si="28">(H58/B58)*10</f>
        <v>6.711973244147158</v>
      </c>
      <c r="O58" s="143">
        <f t="shared" ref="O58" si="29">(I58/C58)*10</f>
        <v>3.7289375212609133</v>
      </c>
      <c r="P58" s="52">
        <f t="shared" ref="P58" si="30">(O58-N58)/N58</f>
        <v>-0.44443498422575695</v>
      </c>
    </row>
    <row r="59" spans="1:16" ht="20.100000000000001" customHeight="1" x14ac:dyDescent="0.25">
      <c r="A59" s="38" t="s">
        <v>223</v>
      </c>
      <c r="B59" s="19">
        <v>18.84</v>
      </c>
      <c r="C59" s="140">
        <v>118.61000000000001</v>
      </c>
      <c r="D59" s="247">
        <f t="shared" si="9"/>
        <v>1.1873779455512844E-4</v>
      </c>
      <c r="E59" s="215">
        <f t="shared" si="10"/>
        <v>8.3692843524512317E-4</v>
      </c>
      <c r="F59" s="52">
        <f t="shared" si="11"/>
        <v>5.2956475583864124</v>
      </c>
      <c r="H59" s="19">
        <v>13.192999999999996</v>
      </c>
      <c r="I59" s="140">
        <v>49.758999999999993</v>
      </c>
      <c r="J59" s="247">
        <f t="shared" si="12"/>
        <v>3.5161648436072879E-4</v>
      </c>
      <c r="K59" s="215">
        <f t="shared" si="13"/>
        <v>1.3331512180735211E-3</v>
      </c>
      <c r="L59" s="52">
        <f t="shared" si="14"/>
        <v>2.771621314333359</v>
      </c>
      <c r="N59" s="40">
        <f t="shared" ref="N59" si="31">(H59/B59)*10</f>
        <v>7.0026539278131619</v>
      </c>
      <c r="O59" s="143">
        <f t="shared" ref="O59" si="32">(I59/C59)*10</f>
        <v>4.1951774723884991</v>
      </c>
      <c r="P59" s="52">
        <f t="shared" ref="P59" si="33">(O59-N59)/N59</f>
        <v>-0.40091606473281782</v>
      </c>
    </row>
    <row r="60" spans="1:16" ht="20.100000000000001" customHeight="1" x14ac:dyDescent="0.25">
      <c r="A60" s="38" t="s">
        <v>186</v>
      </c>
      <c r="B60" s="19">
        <v>78.140000000000015</v>
      </c>
      <c r="C60" s="140">
        <v>115.26</v>
      </c>
      <c r="D60" s="247">
        <f t="shared" si="9"/>
        <v>4.9247193559117503E-4</v>
      </c>
      <c r="E60" s="215">
        <f t="shared" si="10"/>
        <v>8.1329037556995951E-4</v>
      </c>
      <c r="F60" s="52">
        <f t="shared" si="11"/>
        <v>0.47504479140005096</v>
      </c>
      <c r="H60" s="19">
        <v>29.131</v>
      </c>
      <c r="I60" s="140">
        <v>47.605000000000004</v>
      </c>
      <c r="J60" s="247">
        <f t="shared" si="12"/>
        <v>7.7639201136302542E-4</v>
      </c>
      <c r="K60" s="215">
        <f t="shared" si="13"/>
        <v>1.2754408998651499E-3</v>
      </c>
      <c r="L60" s="52">
        <f t="shared" si="14"/>
        <v>0.63416978476537034</v>
      </c>
      <c r="N60" s="40">
        <f t="shared" si="8"/>
        <v>3.7280522139749159</v>
      </c>
      <c r="O60" s="143">
        <f t="shared" si="8"/>
        <v>4.1302273121638038</v>
      </c>
      <c r="P60" s="52">
        <f t="shared" si="15"/>
        <v>0.10787807549510729</v>
      </c>
    </row>
    <row r="61" spans="1:16" ht="20.100000000000001" customHeight="1" thickBot="1" x14ac:dyDescent="0.3">
      <c r="A61" s="8" t="s">
        <v>17</v>
      </c>
      <c r="B61" s="19">
        <f>B62-SUM(B39:B60)</f>
        <v>219.60000000000582</v>
      </c>
      <c r="C61" s="140">
        <f>C62-SUM(C39:C60)</f>
        <v>84.960000000020955</v>
      </c>
      <c r="D61" s="247">
        <f t="shared" si="9"/>
        <v>1.3840137836680941E-3</v>
      </c>
      <c r="E61" s="215">
        <f t="shared" si="10"/>
        <v>5.9948941791116426E-4</v>
      </c>
      <c r="F61" s="52">
        <f t="shared" si="11"/>
        <v>-0.61311475409827554</v>
      </c>
      <c r="H61" s="19">
        <f>H62-SUM(H39:H60)</f>
        <v>110.38799999998446</v>
      </c>
      <c r="I61" s="321">
        <f>I62-SUM(I39:I60)</f>
        <v>43.890000000006694</v>
      </c>
      <c r="J61" s="247">
        <f t="shared" si="12"/>
        <v>2.9420329322827768E-3</v>
      </c>
      <c r="K61" s="215">
        <f t="shared" si="13"/>
        <v>1.1759080158615684E-3</v>
      </c>
      <c r="L61" s="52">
        <f t="shared" si="14"/>
        <v>-0.60240243504717117</v>
      </c>
      <c r="N61" s="40">
        <f t="shared" si="8"/>
        <v>5.0267759562833128</v>
      </c>
      <c r="O61" s="143">
        <f t="shared" si="8"/>
        <v>5.1659604519769156</v>
      </c>
      <c r="P61" s="52">
        <f t="shared" si="15"/>
        <v>2.7688621276153465E-2</v>
      </c>
    </row>
    <row r="62" spans="1:16" s="1" customFormat="1" ht="26.25" customHeight="1" thickBot="1" x14ac:dyDescent="0.3">
      <c r="A62" s="12" t="s">
        <v>18</v>
      </c>
      <c r="B62" s="17">
        <v>158668.94</v>
      </c>
      <c r="C62" s="145">
        <v>141720.6</v>
      </c>
      <c r="D62" s="253">
        <f>SUM(D39:D61)</f>
        <v>1.0000000000000002</v>
      </c>
      <c r="E62" s="254">
        <f>SUM(E39:E61)</f>
        <v>1.0000000000000002</v>
      </c>
      <c r="F62" s="57">
        <f t="shared" si="11"/>
        <v>-0.10681573848038561</v>
      </c>
      <c r="H62" s="17">
        <v>37520.993999999992</v>
      </c>
      <c r="I62" s="145">
        <v>37324.347999999998</v>
      </c>
      <c r="J62" s="253">
        <f t="shared" si="12"/>
        <v>1</v>
      </c>
      <c r="K62" s="254">
        <f t="shared" si="13"/>
        <v>1</v>
      </c>
      <c r="L62" s="57">
        <f t="shared" si="14"/>
        <v>-5.2409592347151942E-3</v>
      </c>
      <c r="N62" s="37">
        <f t="shared" si="8"/>
        <v>2.364734648129621</v>
      </c>
      <c r="O62" s="150">
        <f t="shared" si="8"/>
        <v>2.6336572100315694</v>
      </c>
      <c r="P62" s="57">
        <f t="shared" si="15"/>
        <v>0.11372208806372919</v>
      </c>
    </row>
    <row r="64" spans="1:16" ht="15.75" thickBot="1" x14ac:dyDescent="0.3"/>
    <row r="65" spans="1:16" x14ac:dyDescent="0.25">
      <c r="A65" s="377" t="s">
        <v>15</v>
      </c>
      <c r="B65" s="365" t="s">
        <v>1</v>
      </c>
      <c r="C65" s="363"/>
      <c r="D65" s="365" t="s">
        <v>104</v>
      </c>
      <c r="E65" s="363"/>
      <c r="F65" s="130" t="s">
        <v>0</v>
      </c>
      <c r="H65" s="375" t="s">
        <v>19</v>
      </c>
      <c r="I65" s="376"/>
      <c r="J65" s="365" t="s">
        <v>104</v>
      </c>
      <c r="K65" s="366"/>
      <c r="L65" s="130" t="s">
        <v>0</v>
      </c>
      <c r="N65" s="373" t="s">
        <v>22</v>
      </c>
      <c r="O65" s="363"/>
      <c r="P65" s="130" t="s">
        <v>0</v>
      </c>
    </row>
    <row r="66" spans="1:16" x14ac:dyDescent="0.25">
      <c r="A66" s="378"/>
      <c r="B66" s="368" t="str">
        <f>B37</f>
        <v>maio</v>
      </c>
      <c r="C66" s="370"/>
      <c r="D66" s="368" t="str">
        <f>B66</f>
        <v>maio</v>
      </c>
      <c r="E66" s="370"/>
      <c r="F66" s="131" t="str">
        <f>F5</f>
        <v>2025 /2024</v>
      </c>
      <c r="H66" s="371" t="str">
        <f>B66</f>
        <v>maio</v>
      </c>
      <c r="I66" s="370"/>
      <c r="J66" s="368" t="str">
        <f>B66</f>
        <v>maio</v>
      </c>
      <c r="K66" s="369"/>
      <c r="L66" s="131" t="str">
        <f>F66</f>
        <v>2025 /2024</v>
      </c>
      <c r="N66" s="371" t="str">
        <f>B66</f>
        <v>maio</v>
      </c>
      <c r="O66" s="369"/>
      <c r="P66" s="131" t="str">
        <f>L66</f>
        <v>2025 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B67</f>
        <v>2024</v>
      </c>
      <c r="E67" s="134">
        <f>C67</f>
        <v>2025</v>
      </c>
      <c r="F67" s="132" t="str">
        <f>F38</f>
        <v>HL</v>
      </c>
      <c r="H67" s="25">
        <f>B67</f>
        <v>2024</v>
      </c>
      <c r="I67" s="134">
        <f>C67</f>
        <v>2025</v>
      </c>
      <c r="J67" s="99">
        <f>B67</f>
        <v>2024</v>
      </c>
      <c r="K67" s="134">
        <f>C67</f>
        <v>2025</v>
      </c>
      <c r="L67" s="260">
        <f>L38</f>
        <v>1000</v>
      </c>
      <c r="N67" s="25">
        <f>B67</f>
        <v>2024</v>
      </c>
      <c r="O67" s="134">
        <f>C67</f>
        <v>2025</v>
      </c>
      <c r="P67" s="132"/>
    </row>
    <row r="68" spans="1:16" ht="20.100000000000001" customHeight="1" x14ac:dyDescent="0.25">
      <c r="A68" s="38" t="s">
        <v>154</v>
      </c>
      <c r="B68" s="39">
        <v>21156.379999999997</v>
      </c>
      <c r="C68" s="147">
        <v>21826.32</v>
      </c>
      <c r="D68" s="247">
        <f>B68/$B$96</f>
        <v>0.13296537437948569</v>
      </c>
      <c r="E68" s="246">
        <f>C68/$C$96</f>
        <v>0.12755697550984063</v>
      </c>
      <c r="F68" s="52">
        <f>(C68-B68)/B68</f>
        <v>3.166609788631148E-2</v>
      </c>
      <c r="H68" s="19">
        <v>9670.8930000000018</v>
      </c>
      <c r="I68" s="147">
        <v>8038.6719999999987</v>
      </c>
      <c r="J68" s="245">
        <f>H68/$H$96</f>
        <v>0.21654353597630438</v>
      </c>
      <c r="K68" s="246">
        <f>I68/$I$96</f>
        <v>0.17575030064497241</v>
      </c>
      <c r="L68" s="52">
        <f t="shared" ref="L68:L70" si="34">(I68-H68)/H68</f>
        <v>-0.16877665795702659</v>
      </c>
      <c r="N68" s="40">
        <f t="shared" ref="N68:O83" si="35">(H68/B68)*10</f>
        <v>4.571147332388624</v>
      </c>
      <c r="O68" s="143">
        <f t="shared" si="35"/>
        <v>3.6830175677805506</v>
      </c>
      <c r="P68" s="52">
        <f t="shared" ref="P68:P69" si="36">(O68-N68)/N68</f>
        <v>-0.19429033895172809</v>
      </c>
    </row>
    <row r="69" spans="1:16" ht="20.100000000000001" customHeight="1" x14ac:dyDescent="0.25">
      <c r="A69" s="38" t="s">
        <v>155</v>
      </c>
      <c r="B69" s="19">
        <v>25385.039999999997</v>
      </c>
      <c r="C69" s="140">
        <v>24266.950000000004</v>
      </c>
      <c r="D69" s="247">
        <f t="shared" ref="D69:D95" si="37">B69/$B$96</f>
        <v>0.15954200800128468</v>
      </c>
      <c r="E69" s="215">
        <f t="shared" ref="E69:E95" si="38">C69/$C$96</f>
        <v>0.14182046019890332</v>
      </c>
      <c r="F69" s="52">
        <f>(C69-B69)/B69</f>
        <v>-4.4045232940345694E-2</v>
      </c>
      <c r="H69" s="19">
        <v>7410.7479999999987</v>
      </c>
      <c r="I69" s="140">
        <v>7647.3989999999994</v>
      </c>
      <c r="J69" s="214">
        <f t="shared" ref="J69:J95" si="39">H69/$H$96</f>
        <v>0.16593602846700145</v>
      </c>
      <c r="K69" s="215">
        <f t="shared" ref="K69:K95" si="40">I69/$I$96</f>
        <v>0.16719585939096179</v>
      </c>
      <c r="L69" s="52">
        <f t="shared" si="34"/>
        <v>3.1933483637549248E-2</v>
      </c>
      <c r="N69" s="40">
        <f t="shared" si="35"/>
        <v>2.9193367432156894</v>
      </c>
      <c r="O69" s="143">
        <f t="shared" si="35"/>
        <v>3.1513638920424687</v>
      </c>
      <c r="P69" s="52">
        <f t="shared" si="36"/>
        <v>7.9479405507429837E-2</v>
      </c>
    </row>
    <row r="70" spans="1:16" ht="20.100000000000001" customHeight="1" x14ac:dyDescent="0.25">
      <c r="A70" s="38" t="s">
        <v>156</v>
      </c>
      <c r="B70" s="19">
        <v>17247.990000000002</v>
      </c>
      <c r="C70" s="140">
        <v>17061.390000000003</v>
      </c>
      <c r="D70" s="247">
        <f t="shared" si="37"/>
        <v>0.10840160025692608</v>
      </c>
      <c r="E70" s="215">
        <f t="shared" si="38"/>
        <v>9.9709859765358524E-2</v>
      </c>
      <c r="F70" s="52">
        <f>(C70-B70)/B70</f>
        <v>-1.0818651912483631E-2</v>
      </c>
      <c r="H70" s="19">
        <v>5788.0040000000017</v>
      </c>
      <c r="I70" s="140">
        <v>5457.7070000000003</v>
      </c>
      <c r="J70" s="214">
        <f t="shared" si="39"/>
        <v>0.12960073618899451</v>
      </c>
      <c r="K70" s="215">
        <f t="shared" si="40"/>
        <v>0.11932240127251997</v>
      </c>
      <c r="L70" s="52">
        <f t="shared" si="34"/>
        <v>-5.7065786409270153E-2</v>
      </c>
      <c r="N70" s="40">
        <f t="shared" ref="N70" si="41">(H70/B70)*10</f>
        <v>3.3557556561663131</v>
      </c>
      <c r="O70" s="143">
        <f t="shared" ref="O70" si="42">(I70/C70)*10</f>
        <v>3.1988642191521324</v>
      </c>
      <c r="P70" s="52">
        <f t="shared" ref="P70" si="43">(O70-N70)/N70</f>
        <v>-4.6752938261725781E-2</v>
      </c>
    </row>
    <row r="71" spans="1:16" ht="20.100000000000001" customHeight="1" x14ac:dyDescent="0.25">
      <c r="A71" s="38" t="s">
        <v>159</v>
      </c>
      <c r="B71" s="19">
        <v>10824.74</v>
      </c>
      <c r="C71" s="140">
        <v>12322.75</v>
      </c>
      <c r="D71" s="247">
        <f t="shared" si="37"/>
        <v>6.8032225109427705E-2</v>
      </c>
      <c r="E71" s="215">
        <f t="shared" si="38"/>
        <v>7.20163875524545E-2</v>
      </c>
      <c r="F71" s="52">
        <f t="shared" ref="F71:F96" si="44">(C71-B71)/B71</f>
        <v>0.13838761947169173</v>
      </c>
      <c r="H71" s="19">
        <v>4282.9939999999988</v>
      </c>
      <c r="I71" s="140">
        <v>4636.6670000000004</v>
      </c>
      <c r="J71" s="214">
        <f t="shared" si="39"/>
        <v>9.5901657202214455E-2</v>
      </c>
      <c r="K71" s="215">
        <f t="shared" si="40"/>
        <v>0.10137192054118174</v>
      </c>
      <c r="L71" s="52">
        <f t="shared" ref="L71:L96" si="45">(I71-H71)/H71</f>
        <v>8.2576113811973981E-2</v>
      </c>
      <c r="N71" s="40">
        <f t="shared" ref="N71" si="46">(H71/B71)*10</f>
        <v>3.9566714766359272</v>
      </c>
      <c r="O71" s="143">
        <f t="shared" si="35"/>
        <v>3.7626885232598246</v>
      </c>
      <c r="P71" s="52">
        <f t="shared" ref="P71:P96" si="47">(O71-N71)/N71</f>
        <v>-4.9026803089811326E-2</v>
      </c>
    </row>
    <row r="72" spans="1:16" ht="20.100000000000001" customHeight="1" x14ac:dyDescent="0.25">
      <c r="A72" s="38" t="s">
        <v>158</v>
      </c>
      <c r="B72" s="19">
        <v>28538.340000000007</v>
      </c>
      <c r="C72" s="140">
        <v>32370.47</v>
      </c>
      <c r="D72" s="247">
        <f t="shared" si="37"/>
        <v>0.17936012977026566</v>
      </c>
      <c r="E72" s="215">
        <f t="shared" si="38"/>
        <v>0.18917890185024461</v>
      </c>
      <c r="F72" s="52">
        <f t="shared" si="44"/>
        <v>0.13428005973718138</v>
      </c>
      <c r="H72" s="19">
        <v>3145.8170000000009</v>
      </c>
      <c r="I72" s="140">
        <v>4631.0999999999995</v>
      </c>
      <c r="J72" s="214">
        <f t="shared" si="39"/>
        <v>7.0438824699473976E-2</v>
      </c>
      <c r="K72" s="215">
        <f t="shared" si="40"/>
        <v>0.10125020865597349</v>
      </c>
      <c r="L72" s="52">
        <f t="shared" si="45"/>
        <v>0.47214539180123893</v>
      </c>
      <c r="N72" s="40">
        <f t="shared" si="35"/>
        <v>1.102312538150432</v>
      </c>
      <c r="O72" s="143">
        <f t="shared" si="35"/>
        <v>1.430655779789419</v>
      </c>
      <c r="P72" s="52">
        <f t="shared" si="47"/>
        <v>0.29786764667479293</v>
      </c>
    </row>
    <row r="73" spans="1:16" ht="20.100000000000001" customHeight="1" x14ac:dyDescent="0.25">
      <c r="A73" s="38" t="s">
        <v>163</v>
      </c>
      <c r="B73" s="19">
        <v>8815.0500000000011</v>
      </c>
      <c r="C73" s="140">
        <v>8231.2999999999975</v>
      </c>
      <c r="D73" s="247">
        <f t="shared" si="37"/>
        <v>5.5401558462453669E-2</v>
      </c>
      <c r="E73" s="215">
        <f t="shared" si="38"/>
        <v>4.810521116313473E-2</v>
      </c>
      <c r="F73" s="52">
        <f t="shared" si="44"/>
        <v>-6.6221972649049471E-2</v>
      </c>
      <c r="H73" s="19">
        <v>2619.3990000000008</v>
      </c>
      <c r="I73" s="140">
        <v>2752.5660000000003</v>
      </c>
      <c r="J73" s="214">
        <f t="shared" si="39"/>
        <v>5.8651659323786937E-2</v>
      </c>
      <c r="K73" s="215">
        <f t="shared" si="40"/>
        <v>6.0179629426991087E-2</v>
      </c>
      <c r="L73" s="52">
        <f t="shared" si="45"/>
        <v>5.083876110512351E-2</v>
      </c>
      <c r="N73" s="40">
        <f t="shared" si="35"/>
        <v>2.9715078190140733</v>
      </c>
      <c r="O73" s="143">
        <f t="shared" si="35"/>
        <v>3.344023422788625</v>
      </c>
      <c r="P73" s="52">
        <f t="shared" si="47"/>
        <v>0.12536248479337667</v>
      </c>
    </row>
    <row r="74" spans="1:16" ht="20.100000000000001" customHeight="1" x14ac:dyDescent="0.25">
      <c r="A74" s="38" t="s">
        <v>165</v>
      </c>
      <c r="B74" s="19">
        <v>12299.06</v>
      </c>
      <c r="C74" s="140">
        <v>9843.02</v>
      </c>
      <c r="D74" s="247">
        <f t="shared" si="37"/>
        <v>7.7298153909872921E-2</v>
      </c>
      <c r="E74" s="215">
        <f t="shared" si="38"/>
        <v>5.752439536682645E-2</v>
      </c>
      <c r="F74" s="52">
        <f t="shared" si="44"/>
        <v>-0.19969330989522768</v>
      </c>
      <c r="H74" s="19">
        <v>2587.348</v>
      </c>
      <c r="I74" s="140">
        <v>2299.6739999999995</v>
      </c>
      <c r="J74" s="214">
        <f t="shared" si="39"/>
        <v>5.7933996862670187E-2</v>
      </c>
      <c r="K74" s="215">
        <f t="shared" si="40"/>
        <v>5.0278005730974754E-2</v>
      </c>
      <c r="L74" s="52">
        <f t="shared" si="45"/>
        <v>-0.11118488892874111</v>
      </c>
      <c r="N74" s="40">
        <f t="shared" si="35"/>
        <v>2.1036957295923426</v>
      </c>
      <c r="O74" s="143">
        <f t="shared" si="35"/>
        <v>2.3363500226556475</v>
      </c>
      <c r="P74" s="52">
        <f t="shared" si="47"/>
        <v>0.11059312893523293</v>
      </c>
    </row>
    <row r="75" spans="1:16" ht="20.100000000000001" customHeight="1" x14ac:dyDescent="0.25">
      <c r="A75" s="38" t="s">
        <v>170</v>
      </c>
      <c r="B75" s="19">
        <v>2799.7399999999993</v>
      </c>
      <c r="C75" s="140">
        <v>3906.3500000000008</v>
      </c>
      <c r="D75" s="247">
        <f t="shared" si="37"/>
        <v>1.7596038512506448E-2</v>
      </c>
      <c r="E75" s="215">
        <f t="shared" si="38"/>
        <v>2.2829418394070371E-2</v>
      </c>
      <c r="F75" s="52">
        <f t="shared" si="44"/>
        <v>0.39525455935194043</v>
      </c>
      <c r="H75" s="19">
        <v>923.46100000000001</v>
      </c>
      <c r="I75" s="140">
        <v>1384.1879999999999</v>
      </c>
      <c r="J75" s="214">
        <f t="shared" si="39"/>
        <v>2.0677460734620266E-2</v>
      </c>
      <c r="K75" s="215">
        <f t="shared" si="40"/>
        <v>3.0262642529657026E-2</v>
      </c>
      <c r="L75" s="52">
        <f t="shared" si="45"/>
        <v>0.49891332714646297</v>
      </c>
      <c r="N75" s="40">
        <f t="shared" si="35"/>
        <v>3.2983812782615534</v>
      </c>
      <c r="O75" s="143">
        <f t="shared" si="35"/>
        <v>3.5434305681774534</v>
      </c>
      <c r="P75" s="52">
        <f t="shared" si="47"/>
        <v>7.4293803306164724E-2</v>
      </c>
    </row>
    <row r="76" spans="1:16" ht="20.100000000000001" customHeight="1" x14ac:dyDescent="0.25">
      <c r="A76" s="38" t="s">
        <v>168</v>
      </c>
      <c r="B76" s="19">
        <v>406.69999999999993</v>
      </c>
      <c r="C76" s="140">
        <v>416.64</v>
      </c>
      <c r="D76" s="247">
        <f t="shared" si="37"/>
        <v>2.556061942550513E-3</v>
      </c>
      <c r="E76" s="215">
        <f t="shared" si="38"/>
        <v>2.4349197792582532E-3</v>
      </c>
      <c r="F76" s="52">
        <f t="shared" si="44"/>
        <v>2.4440619621342651E-2</v>
      </c>
      <c r="H76" s="19">
        <v>1053.3869999999999</v>
      </c>
      <c r="I76" s="140">
        <v>1086.479</v>
      </c>
      <c r="J76" s="214">
        <f t="shared" si="39"/>
        <v>2.35866683388464E-2</v>
      </c>
      <c r="K76" s="215">
        <f t="shared" si="40"/>
        <v>2.3753800490236326E-2</v>
      </c>
      <c r="L76" s="52">
        <f t="shared" si="45"/>
        <v>3.1414855129216615E-2</v>
      </c>
      <c r="N76" s="40">
        <f t="shared" si="35"/>
        <v>25.900835997049427</v>
      </c>
      <c r="O76" s="143">
        <f t="shared" si="35"/>
        <v>26.07716493855607</v>
      </c>
      <c r="P76" s="52">
        <f t="shared" si="47"/>
        <v>6.8078474967653629E-3</v>
      </c>
    </row>
    <row r="77" spans="1:16" ht="20.100000000000001" customHeight="1" x14ac:dyDescent="0.25">
      <c r="A77" s="38" t="s">
        <v>177</v>
      </c>
      <c r="B77" s="19">
        <v>3263.4700000000003</v>
      </c>
      <c r="C77" s="140">
        <v>4262.08</v>
      </c>
      <c r="D77" s="247">
        <f t="shared" si="37"/>
        <v>2.0510527336256024E-2</v>
      </c>
      <c r="E77" s="215">
        <f t="shared" si="38"/>
        <v>2.490836907829545E-2</v>
      </c>
      <c r="F77" s="52">
        <f t="shared" si="44"/>
        <v>0.30599637808835367</v>
      </c>
      <c r="H77" s="19">
        <v>676.32799999999997</v>
      </c>
      <c r="I77" s="140">
        <v>932.1160000000001</v>
      </c>
      <c r="J77" s="214">
        <f t="shared" si="39"/>
        <v>1.5143840036259522E-2</v>
      </c>
      <c r="K77" s="215">
        <f t="shared" si="40"/>
        <v>2.0378946576746652E-2</v>
      </c>
      <c r="L77" s="52">
        <f t="shared" si="45"/>
        <v>0.37820110952082442</v>
      </c>
      <c r="N77" s="40">
        <f t="shared" si="35"/>
        <v>2.0724198475855453</v>
      </c>
      <c r="O77" s="143">
        <f t="shared" si="35"/>
        <v>2.186997897740071</v>
      </c>
      <c r="P77" s="52">
        <f t="shared" si="47"/>
        <v>5.528708397963563E-2</v>
      </c>
    </row>
    <row r="78" spans="1:16" ht="20.100000000000001" customHeight="1" x14ac:dyDescent="0.25">
      <c r="A78" s="38" t="s">
        <v>174</v>
      </c>
      <c r="B78" s="19">
        <v>5175.1099999999997</v>
      </c>
      <c r="C78" s="140">
        <v>12736.459999999997</v>
      </c>
      <c r="D78" s="247">
        <f t="shared" si="37"/>
        <v>3.2524961198703191E-2</v>
      </c>
      <c r="E78" s="215">
        <f t="shared" si="38"/>
        <v>7.4434183879924079E-2</v>
      </c>
      <c r="F78" s="52">
        <f t="shared" si="44"/>
        <v>1.4610993775977705</v>
      </c>
      <c r="H78" s="19">
        <v>460.86899999999991</v>
      </c>
      <c r="I78" s="140">
        <v>767.81700000000012</v>
      </c>
      <c r="J78" s="214">
        <f t="shared" si="39"/>
        <v>1.0319440291797603E-2</v>
      </c>
      <c r="K78" s="215">
        <f t="shared" si="40"/>
        <v>1.6786860888256271E-2</v>
      </c>
      <c r="L78" s="52">
        <f t="shared" si="45"/>
        <v>0.66602006210007669</v>
      </c>
      <c r="N78" s="40">
        <f t="shared" si="35"/>
        <v>0.89054918639410552</v>
      </c>
      <c r="O78" s="143">
        <f t="shared" si="35"/>
        <v>0.60284961441405249</v>
      </c>
      <c r="P78" s="52">
        <f t="shared" si="47"/>
        <v>-0.32305859841944073</v>
      </c>
    </row>
    <row r="79" spans="1:16" ht="20.100000000000001" customHeight="1" x14ac:dyDescent="0.25">
      <c r="A79" s="38" t="s">
        <v>192</v>
      </c>
      <c r="B79" s="19">
        <v>1203.03</v>
      </c>
      <c r="C79" s="140">
        <v>1608.76</v>
      </c>
      <c r="D79" s="247">
        <f t="shared" si="37"/>
        <v>7.5609028737313603E-3</v>
      </c>
      <c r="E79" s="215">
        <f t="shared" si="38"/>
        <v>9.4018854264581106E-3</v>
      </c>
      <c r="F79" s="52">
        <f t="shared" si="44"/>
        <v>0.33725676001429727</v>
      </c>
      <c r="H79" s="19">
        <v>312.58800000000002</v>
      </c>
      <c r="I79" s="140">
        <v>465.113</v>
      </c>
      <c r="J79" s="214">
        <f t="shared" si="39"/>
        <v>6.9992410032621629E-3</v>
      </c>
      <c r="K79" s="215">
        <f t="shared" si="40"/>
        <v>1.0168812657598801E-2</v>
      </c>
      <c r="L79" s="52">
        <f t="shared" si="45"/>
        <v>0.48794259536514506</v>
      </c>
      <c r="N79" s="40">
        <f t="shared" si="35"/>
        <v>2.5983391935363209</v>
      </c>
      <c r="O79" s="143">
        <f t="shared" si="35"/>
        <v>2.8911273278798575</v>
      </c>
      <c r="P79" s="52">
        <f t="shared" si="47"/>
        <v>0.11268279948664209</v>
      </c>
    </row>
    <row r="80" spans="1:16" ht="20.100000000000001" customHeight="1" x14ac:dyDescent="0.25">
      <c r="A80" s="38" t="s">
        <v>175</v>
      </c>
      <c r="B80" s="19">
        <v>900.93000000000006</v>
      </c>
      <c r="C80" s="140">
        <v>884.96999999999991</v>
      </c>
      <c r="D80" s="247">
        <f t="shared" si="37"/>
        <v>5.6622396997837087E-3</v>
      </c>
      <c r="E80" s="215">
        <f t="shared" si="38"/>
        <v>5.1719253001396319E-3</v>
      </c>
      <c r="F80" s="52">
        <f t="shared" si="44"/>
        <v>-1.7715027804602077E-2</v>
      </c>
      <c r="H80" s="19">
        <v>328.26600000000002</v>
      </c>
      <c r="I80" s="140">
        <v>428.77900000000005</v>
      </c>
      <c r="J80" s="214">
        <f t="shared" si="39"/>
        <v>7.350291268944608E-3</v>
      </c>
      <c r="K80" s="215">
        <f t="shared" si="40"/>
        <v>9.374438733195066E-3</v>
      </c>
      <c r="L80" s="52">
        <f t="shared" si="45"/>
        <v>0.30619375750153849</v>
      </c>
      <c r="N80" s="40">
        <f t="shared" si="35"/>
        <v>3.6436349105923878</v>
      </c>
      <c r="O80" s="143">
        <f t="shared" si="35"/>
        <v>4.8451246934924361</v>
      </c>
      <c r="P80" s="52">
        <f t="shared" si="47"/>
        <v>0.32975032141864846</v>
      </c>
    </row>
    <row r="81" spans="1:16" ht="20.100000000000001" customHeight="1" x14ac:dyDescent="0.25">
      <c r="A81" s="38" t="s">
        <v>191</v>
      </c>
      <c r="B81" s="19">
        <v>625.9799999999999</v>
      </c>
      <c r="C81" s="140">
        <v>1394.93</v>
      </c>
      <c r="D81" s="247">
        <f t="shared" si="37"/>
        <v>3.9342111010518075E-3</v>
      </c>
      <c r="E81" s="215">
        <f t="shared" si="38"/>
        <v>8.1522240967759098E-3</v>
      </c>
      <c r="F81" s="52">
        <f t="shared" si="44"/>
        <v>1.2283938783986714</v>
      </c>
      <c r="H81" s="19">
        <v>267.97300000000001</v>
      </c>
      <c r="I81" s="140">
        <v>426.34199999999998</v>
      </c>
      <c r="J81" s="214">
        <f t="shared" si="39"/>
        <v>6.0002546782575517E-3</v>
      </c>
      <c r="K81" s="215">
        <f t="shared" si="40"/>
        <v>9.321158355208279E-3</v>
      </c>
      <c r="L81" s="52">
        <f>(I81-H81)/H81</f>
        <v>0.59098864437835141</v>
      </c>
      <c r="N81" s="40">
        <f t="shared" si="35"/>
        <v>4.2808556183903645</v>
      </c>
      <c r="O81" s="143">
        <f t="shared" si="35"/>
        <v>3.0563684199207124</v>
      </c>
      <c r="P81" s="52">
        <f>(O81-N81)/N81</f>
        <v>-0.28603795774127722</v>
      </c>
    </row>
    <row r="82" spans="1:16" ht="20.100000000000001" customHeight="1" x14ac:dyDescent="0.25">
      <c r="A82" s="38" t="s">
        <v>194</v>
      </c>
      <c r="B82" s="19">
        <v>3770.4599999999991</v>
      </c>
      <c r="C82" s="140">
        <v>4868.1000000000004</v>
      </c>
      <c r="D82" s="247">
        <f t="shared" si="37"/>
        <v>2.3696900201399085E-2</v>
      </c>
      <c r="E82" s="215">
        <f t="shared" si="38"/>
        <v>2.8450059949613825E-2</v>
      </c>
      <c r="F82" s="52">
        <f>(C82-B82)/B82</f>
        <v>0.29111567288871953</v>
      </c>
      <c r="H82" s="19">
        <v>220.74299999999999</v>
      </c>
      <c r="I82" s="140">
        <v>425.36999999999995</v>
      </c>
      <c r="J82" s="214">
        <f t="shared" si="39"/>
        <v>4.9427151931075389E-3</v>
      </c>
      <c r="K82" s="215">
        <f t="shared" si="40"/>
        <v>9.2999074206973394E-3</v>
      </c>
      <c r="L82" s="52">
        <f>(I82-H82)/H82</f>
        <v>0.926992022397086</v>
      </c>
      <c r="N82" s="40">
        <f t="shared" si="35"/>
        <v>0.58545376426218565</v>
      </c>
      <c r="O82" s="143">
        <f t="shared" si="35"/>
        <v>0.87379059592037944</v>
      </c>
      <c r="P82" s="52">
        <f>(O82-N82)/N82</f>
        <v>0.49250145657799027</v>
      </c>
    </row>
    <row r="83" spans="1:16" ht="20.100000000000001" customHeight="1" x14ac:dyDescent="0.25">
      <c r="A83" s="38" t="s">
        <v>172</v>
      </c>
      <c r="B83" s="19">
        <v>2088.34</v>
      </c>
      <c r="C83" s="140">
        <v>1296.54</v>
      </c>
      <c r="D83" s="247">
        <f t="shared" si="37"/>
        <v>1.3124972700039194E-2</v>
      </c>
      <c r="E83" s="215">
        <f t="shared" si="38"/>
        <v>7.5772150792038587E-3</v>
      </c>
      <c r="F83" s="52">
        <f>(C83-B83)/B83</f>
        <v>-0.37915281994311278</v>
      </c>
      <c r="H83" s="19">
        <v>739.73800000000006</v>
      </c>
      <c r="I83" s="140">
        <v>411.34700000000004</v>
      </c>
      <c r="J83" s="214">
        <f t="shared" si="39"/>
        <v>1.6563670202538631E-2</v>
      </c>
      <c r="K83" s="215">
        <f t="shared" si="40"/>
        <v>8.9933211504844932E-3</v>
      </c>
      <c r="L83" s="52">
        <f>(I83-H83)/H83</f>
        <v>-0.44392879641170252</v>
      </c>
      <c r="N83" s="40">
        <f t="shared" si="35"/>
        <v>3.5422297135523912</v>
      </c>
      <c r="O83" s="143">
        <f t="shared" si="35"/>
        <v>3.1726518271707782</v>
      </c>
      <c r="P83" s="52">
        <f>(O83-N83)/N83</f>
        <v>-0.10433481627903092</v>
      </c>
    </row>
    <row r="84" spans="1:16" ht="20.100000000000001" customHeight="1" x14ac:dyDescent="0.25">
      <c r="A84" s="38" t="s">
        <v>188</v>
      </c>
      <c r="B84" s="19">
        <v>1839.8799999999997</v>
      </c>
      <c r="C84" s="140">
        <v>3358.8300000000004</v>
      </c>
      <c r="D84" s="247">
        <f t="shared" si="37"/>
        <v>1.1563430653700118E-2</v>
      </c>
      <c r="E84" s="215">
        <f t="shared" si="38"/>
        <v>1.9629612140375383E-2</v>
      </c>
      <c r="F84" s="52">
        <f>(C84-B84)/B84</f>
        <v>0.82557014587907962</v>
      </c>
      <c r="H84" s="19">
        <v>233.13000000000002</v>
      </c>
      <c r="I84" s="140">
        <v>391.60300000000001</v>
      </c>
      <c r="J84" s="214">
        <f t="shared" si="39"/>
        <v>5.2200758029435166E-3</v>
      </c>
      <c r="K84" s="215">
        <f t="shared" si="40"/>
        <v>8.5616560774557215E-3</v>
      </c>
      <c r="L84" s="52">
        <f>(I84-H84)/H84</f>
        <v>0.67976236434607284</v>
      </c>
      <c r="N84" s="40">
        <f t="shared" ref="N84:N85" si="48">(H84/B84)*10</f>
        <v>1.2670935060982242</v>
      </c>
      <c r="O84" s="143">
        <f t="shared" ref="O84:O85" si="49">(I84/C84)*10</f>
        <v>1.1658910989838722</v>
      </c>
      <c r="P84" s="52">
        <f t="shared" ref="P84:P85" si="50">(O84-N84)/N84</f>
        <v>-7.9869722816263006E-2</v>
      </c>
    </row>
    <row r="85" spans="1:16" ht="20.100000000000001" customHeight="1" x14ac:dyDescent="0.25">
      <c r="A85" s="38" t="s">
        <v>196</v>
      </c>
      <c r="B85" s="19">
        <v>388.22999999999996</v>
      </c>
      <c r="C85" s="140">
        <v>692.93999999999994</v>
      </c>
      <c r="D85" s="247">
        <f t="shared" si="37"/>
        <v>2.4399801523392814E-3</v>
      </c>
      <c r="E85" s="215">
        <f t="shared" si="38"/>
        <v>4.0496671271102484E-3</v>
      </c>
      <c r="F85" s="52">
        <f t="shared" si="44"/>
        <v>0.78486979367900478</v>
      </c>
      <c r="H85" s="19">
        <v>108.50999999999999</v>
      </c>
      <c r="I85" s="140">
        <v>319.51499999999999</v>
      </c>
      <c r="J85" s="214">
        <f t="shared" si="39"/>
        <v>2.4296762552112592E-3</v>
      </c>
      <c r="K85" s="215">
        <f t="shared" si="40"/>
        <v>6.9855888274304974E-3</v>
      </c>
      <c r="L85" s="52">
        <f t="shared" si="45"/>
        <v>1.9445673209842411</v>
      </c>
      <c r="N85" s="40">
        <f t="shared" si="48"/>
        <v>2.7949926589908047</v>
      </c>
      <c r="O85" s="143">
        <f t="shared" si="49"/>
        <v>4.6110052818425835</v>
      </c>
      <c r="P85" s="52">
        <f t="shared" si="50"/>
        <v>0.64973788643419594</v>
      </c>
    </row>
    <row r="86" spans="1:16" ht="20.100000000000001" customHeight="1" x14ac:dyDescent="0.25">
      <c r="A86" s="38" t="s">
        <v>198</v>
      </c>
      <c r="B86" s="19">
        <v>1348.4400000000003</v>
      </c>
      <c r="C86" s="140">
        <v>1269.02</v>
      </c>
      <c r="D86" s="247">
        <f t="shared" si="37"/>
        <v>8.4747877202183807E-3</v>
      </c>
      <c r="E86" s="215">
        <f t="shared" si="38"/>
        <v>7.4163832043834211E-3</v>
      </c>
      <c r="F86" s="52">
        <f t="shared" si="44"/>
        <v>-5.8897689181572989E-2</v>
      </c>
      <c r="H86" s="19">
        <v>305.06499999999994</v>
      </c>
      <c r="I86" s="140">
        <v>283.65499999999997</v>
      </c>
      <c r="J86" s="214">
        <f t="shared" si="39"/>
        <v>6.8307915104232125E-3</v>
      </c>
      <c r="K86" s="215">
        <f t="shared" si="40"/>
        <v>6.2015780130660458E-3</v>
      </c>
      <c r="L86" s="52">
        <f t="shared" si="45"/>
        <v>-7.0181764541982772E-2</v>
      </c>
      <c r="N86" s="40">
        <f t="shared" ref="N86:O96" si="51">(H86/B86)*10</f>
        <v>2.2623550176500244</v>
      </c>
      <c r="O86" s="143">
        <f t="shared" si="51"/>
        <v>2.2352287592000124</v>
      </c>
      <c r="P86" s="52">
        <f t="shared" si="47"/>
        <v>-1.1990274841209004E-2</v>
      </c>
    </row>
    <row r="87" spans="1:16" ht="20.100000000000001" customHeight="1" x14ac:dyDescent="0.25">
      <c r="A87" s="38" t="s">
        <v>201</v>
      </c>
      <c r="B87" s="19">
        <v>170.97000000000003</v>
      </c>
      <c r="C87" s="140">
        <v>153.10000000000002</v>
      </c>
      <c r="D87" s="247">
        <f t="shared" si="37"/>
        <v>1.0745264576293616E-3</v>
      </c>
      <c r="E87" s="215">
        <f t="shared" si="38"/>
        <v>8.9474418731864112E-4</v>
      </c>
      <c r="F87" s="52">
        <f t="shared" si="44"/>
        <v>-0.10452126103994853</v>
      </c>
      <c r="H87" s="19">
        <v>65.85499999999999</v>
      </c>
      <c r="I87" s="140">
        <v>277.673</v>
      </c>
      <c r="J87" s="214">
        <f t="shared" si="39"/>
        <v>1.4745768112334114E-3</v>
      </c>
      <c r="K87" s="215">
        <f t="shared" si="40"/>
        <v>6.0707929407981115E-3</v>
      </c>
      <c r="L87" s="52">
        <f t="shared" si="45"/>
        <v>3.2164300356844588</v>
      </c>
      <c r="N87" s="40">
        <f t="shared" ref="N87" si="52">(H87/B87)*10</f>
        <v>3.8518453529859027</v>
      </c>
      <c r="O87" s="143">
        <f t="shared" ref="O87" si="53">(I87/C87)*10</f>
        <v>18.136708033964727</v>
      </c>
      <c r="P87" s="52">
        <f t="shared" ref="P87" si="54">(O87-N87)/N87</f>
        <v>3.7085763762310382</v>
      </c>
    </row>
    <row r="88" spans="1:16" ht="20.100000000000001" customHeight="1" x14ac:dyDescent="0.25">
      <c r="A88" s="38" t="s">
        <v>224</v>
      </c>
      <c r="B88" s="19">
        <v>2104.1</v>
      </c>
      <c r="C88" s="140">
        <v>1006.88</v>
      </c>
      <c r="D88" s="247">
        <f t="shared" si="37"/>
        <v>1.3224022457144173E-2</v>
      </c>
      <c r="E88" s="215">
        <f t="shared" si="38"/>
        <v>5.8843894665407785E-3</v>
      </c>
      <c r="F88" s="52">
        <f t="shared" si="44"/>
        <v>-0.52146761085499727</v>
      </c>
      <c r="H88" s="19">
        <v>589.84400000000005</v>
      </c>
      <c r="I88" s="140">
        <v>263.19099999999997</v>
      </c>
      <c r="J88" s="214">
        <f t="shared" si="39"/>
        <v>1.320735380221943E-2</v>
      </c>
      <c r="K88" s="215">
        <f t="shared" si="40"/>
        <v>5.7541715070662091E-3</v>
      </c>
      <c r="L88" s="52">
        <f t="shared" ref="L88:L93" si="55">(I88-H88)/H88</f>
        <v>-0.55379557984823113</v>
      </c>
      <c r="N88" s="40">
        <f t="shared" ref="N88:N89" si="56">(H88/B88)*10</f>
        <v>2.8033078275747352</v>
      </c>
      <c r="O88" s="143">
        <f t="shared" ref="O88:O89" si="57">(I88/C88)*10</f>
        <v>2.6139261878277447</v>
      </c>
      <c r="P88" s="52">
        <f t="shared" ref="P88:P89" si="58">(O88-N88)/N88</f>
        <v>-6.7556490901262492E-2</v>
      </c>
    </row>
    <row r="89" spans="1:16" ht="20.100000000000001" customHeight="1" x14ac:dyDescent="0.25">
      <c r="A89" s="38" t="s">
        <v>190</v>
      </c>
      <c r="B89" s="19">
        <v>166.77</v>
      </c>
      <c r="C89" s="140">
        <v>551.22000000000014</v>
      </c>
      <c r="D89" s="247">
        <f t="shared" si="37"/>
        <v>1.0481299487562065E-3</v>
      </c>
      <c r="E89" s="215">
        <f t="shared" si="38"/>
        <v>3.2214297252369786E-3</v>
      </c>
      <c r="F89" s="52">
        <f t="shared" si="44"/>
        <v>2.3052707321460701</v>
      </c>
      <c r="H89" s="19">
        <v>98.965999999999994</v>
      </c>
      <c r="I89" s="140">
        <v>257.57400000000001</v>
      </c>
      <c r="J89" s="214">
        <f t="shared" si="39"/>
        <v>2.2159740141299189E-3</v>
      </c>
      <c r="K89" s="215">
        <f t="shared" si="40"/>
        <v>5.6313664667905512E-3</v>
      </c>
      <c r="L89" s="52">
        <f t="shared" si="55"/>
        <v>1.6026514156376939</v>
      </c>
      <c r="N89" s="40">
        <f t="shared" si="56"/>
        <v>5.9342807459375182</v>
      </c>
      <c r="O89" s="143">
        <f t="shared" si="57"/>
        <v>4.6727985196473263</v>
      </c>
      <c r="P89" s="52">
        <f t="shared" si="58"/>
        <v>-0.2125754207287506</v>
      </c>
    </row>
    <row r="90" spans="1:16" ht="20.100000000000001" customHeight="1" x14ac:dyDescent="0.25">
      <c r="A90" s="38" t="s">
        <v>189</v>
      </c>
      <c r="B90" s="19">
        <v>900.10999999999979</v>
      </c>
      <c r="C90" s="140">
        <v>1208.4800000000002</v>
      </c>
      <c r="D90" s="247">
        <f t="shared" si="37"/>
        <v>5.6570860956703765E-3</v>
      </c>
      <c r="E90" s="215">
        <f t="shared" si="38"/>
        <v>7.0625764565044507E-3</v>
      </c>
      <c r="F90" s="52">
        <f t="shared" si="44"/>
        <v>0.34259146104365079</v>
      </c>
      <c r="H90" s="19">
        <v>221.95599999999999</v>
      </c>
      <c r="I90" s="140">
        <v>236.52200000000005</v>
      </c>
      <c r="J90" s="214">
        <f t="shared" si="39"/>
        <v>4.9698757985593058E-3</v>
      </c>
      <c r="K90" s="215">
        <f t="shared" si="40"/>
        <v>5.1711044571976792E-3</v>
      </c>
      <c r="L90" s="52">
        <f t="shared" si="55"/>
        <v>6.5625619492151871E-2</v>
      </c>
      <c r="N90" s="40">
        <f t="shared" ref="N90:N93" si="59">(H90/B90)*10</f>
        <v>2.4658763928853142</v>
      </c>
      <c r="O90" s="143">
        <f t="shared" ref="O90:O93" si="60">(I90/C90)*10</f>
        <v>1.9571858864027538</v>
      </c>
      <c r="P90" s="52">
        <f t="shared" ref="P90:P93" si="61">(O90-N90)/N90</f>
        <v>-0.20629197308926878</v>
      </c>
    </row>
    <row r="91" spans="1:16" ht="20.100000000000001" customHeight="1" x14ac:dyDescent="0.25">
      <c r="A91" s="38" t="s">
        <v>195</v>
      </c>
      <c r="B91" s="19">
        <v>414.53000000000003</v>
      </c>
      <c r="C91" s="140">
        <v>702.43000000000006</v>
      </c>
      <c r="D91" s="247">
        <f t="shared" si="37"/>
        <v>2.6052725769497528E-3</v>
      </c>
      <c r="E91" s="215">
        <f t="shared" si="38"/>
        <v>4.1051284095247097E-3</v>
      </c>
      <c r="F91" s="52">
        <f t="shared" si="44"/>
        <v>0.69452150628422549</v>
      </c>
      <c r="H91" s="19">
        <v>111.18100000000001</v>
      </c>
      <c r="I91" s="140">
        <v>173.17400000000001</v>
      </c>
      <c r="J91" s="214">
        <f t="shared" si="39"/>
        <v>2.4894833262431395E-3</v>
      </c>
      <c r="K91" s="215">
        <f t="shared" si="40"/>
        <v>3.7861207129601081E-3</v>
      </c>
      <c r="L91" s="52">
        <f t="shared" si="55"/>
        <v>0.5575862782309926</v>
      </c>
      <c r="N91" s="40">
        <f t="shared" si="59"/>
        <v>2.6820977975056088</v>
      </c>
      <c r="O91" s="143">
        <f t="shared" si="60"/>
        <v>2.4653559785316683</v>
      </c>
      <c r="P91" s="52">
        <f t="shared" si="61"/>
        <v>-8.0810557756511955E-2</v>
      </c>
    </row>
    <row r="92" spans="1:16" ht="20.100000000000001" customHeight="1" x14ac:dyDescent="0.25">
      <c r="A92" s="38" t="s">
        <v>193</v>
      </c>
      <c r="B92" s="19">
        <v>357.40999999999991</v>
      </c>
      <c r="C92" s="140">
        <v>377.32</v>
      </c>
      <c r="D92" s="247">
        <f t="shared" si="37"/>
        <v>2.2462800562748435E-3</v>
      </c>
      <c r="E92" s="215">
        <f t="shared" si="38"/>
        <v>2.2051265627633545E-3</v>
      </c>
      <c r="F92" s="52">
        <f t="shared" si="44"/>
        <v>5.5706331663915636E-2</v>
      </c>
      <c r="H92" s="19">
        <v>186.49299999999999</v>
      </c>
      <c r="I92" s="140">
        <v>163.34700000000001</v>
      </c>
      <c r="J92" s="214">
        <f t="shared" si="39"/>
        <v>4.1758143384306827E-3</v>
      </c>
      <c r="K92" s="215">
        <f t="shared" si="40"/>
        <v>3.5712720160064144E-3</v>
      </c>
      <c r="L92" s="52">
        <f t="shared" si="55"/>
        <v>-0.12411189696127999</v>
      </c>
      <c r="N92" s="40">
        <f t="shared" si="59"/>
        <v>5.2179010100444874</v>
      </c>
      <c r="O92" s="143">
        <f t="shared" si="60"/>
        <v>4.329137071981342</v>
      </c>
      <c r="P92" s="52">
        <f t="shared" si="61"/>
        <v>-0.17032978133396359</v>
      </c>
    </row>
    <row r="93" spans="1:16" ht="20.100000000000001" customHeight="1" x14ac:dyDescent="0.25">
      <c r="A93" s="38" t="s">
        <v>197</v>
      </c>
      <c r="B93" s="19">
        <v>409.58</v>
      </c>
      <c r="C93" s="140">
        <v>431.20999999999992</v>
      </c>
      <c r="D93" s="247">
        <f t="shared" si="37"/>
        <v>2.5741624057778198E-3</v>
      </c>
      <c r="E93" s="215">
        <f t="shared" si="38"/>
        <v>2.5200695036817185E-3</v>
      </c>
      <c r="F93" s="52">
        <f t="shared" si="44"/>
        <v>5.2810195810342152E-2</v>
      </c>
      <c r="H93" s="19">
        <v>151.44200000000001</v>
      </c>
      <c r="I93" s="140">
        <v>128.923</v>
      </c>
      <c r="J93" s="214">
        <f t="shared" si="39"/>
        <v>3.3909780798240126E-3</v>
      </c>
      <c r="K93" s="215">
        <f t="shared" si="40"/>
        <v>2.8186566151786989E-3</v>
      </c>
      <c r="L93" s="52">
        <f t="shared" si="55"/>
        <v>-0.14869719100381668</v>
      </c>
      <c r="N93" s="40">
        <f t="shared" si="59"/>
        <v>3.6974949948727969</v>
      </c>
      <c r="O93" s="143">
        <f t="shared" si="60"/>
        <v>2.9897961550056822</v>
      </c>
      <c r="P93" s="52">
        <f t="shared" si="61"/>
        <v>-0.1913995396473718</v>
      </c>
    </row>
    <row r="94" spans="1:16" ht="20.100000000000001" customHeight="1" x14ac:dyDescent="0.25">
      <c r="A94" s="38" t="s">
        <v>214</v>
      </c>
      <c r="B94" s="19">
        <v>150.82000000000002</v>
      </c>
      <c r="C94" s="140">
        <v>104.44999999999999</v>
      </c>
      <c r="D94" s="247">
        <f t="shared" si="37"/>
        <v>9.4788606386886777E-4</v>
      </c>
      <c r="E94" s="215">
        <f t="shared" si="38"/>
        <v>6.1042475744893564E-4</v>
      </c>
      <c r="F94" s="52">
        <f t="shared" si="44"/>
        <v>-0.3074525924943643</v>
      </c>
      <c r="H94" s="19">
        <v>83.795999999999992</v>
      </c>
      <c r="I94" s="140">
        <v>122.078</v>
      </c>
      <c r="J94" s="214">
        <f t="shared" si="39"/>
        <v>1.8762985114891041E-3</v>
      </c>
      <c r="K94" s="215">
        <f t="shared" si="40"/>
        <v>2.6690036864468344E-3</v>
      </c>
      <c r="L94" s="52">
        <f t="shared" si="45"/>
        <v>0.45684758222349531</v>
      </c>
      <c r="N94" s="40">
        <f t="shared" ref="N94" si="62">(H94/B94)*10</f>
        <v>5.5560270521151018</v>
      </c>
      <c r="O94" s="143">
        <f t="shared" ref="O94" si="63">(I94/C94)*10</f>
        <v>11.68769746290091</v>
      </c>
      <c r="P94" s="52">
        <f t="shared" ref="P94" si="64">(O94-N94)/N94</f>
        <v>1.1036070114978234</v>
      </c>
    </row>
    <row r="95" spans="1:16" ht="20.100000000000001" customHeight="1" thickBot="1" x14ac:dyDescent="0.3">
      <c r="A95" s="8" t="s">
        <v>17</v>
      </c>
      <c r="B95" s="19">
        <f>B96-SUM(B68:B94)</f>
        <v>6360.7499999999127</v>
      </c>
      <c r="C95" s="140">
        <f>C96-SUM(C68:C94)</f>
        <v>3957.4499999998661</v>
      </c>
      <c r="D95" s="247">
        <f t="shared" si="37"/>
        <v>3.997656995593301E-2</v>
      </c>
      <c r="E95" s="215">
        <f t="shared" si="38"/>
        <v>2.3128056068608988E-2</v>
      </c>
      <c r="F95" s="52">
        <f t="shared" si="44"/>
        <v>-0.37783280273553899</v>
      </c>
      <c r="H95" s="19">
        <f>H96-SUM(H68:H94)</f>
        <v>2015.4769999999844</v>
      </c>
      <c r="I95" s="140">
        <f>I96-SUM(I68:I94)</f>
        <v>1330.573999999986</v>
      </c>
      <c r="J95" s="214">
        <f t="shared" si="39"/>
        <v>4.5129081281212659E-2</v>
      </c>
      <c r="K95" s="215">
        <f t="shared" si="40"/>
        <v>2.9090474213947417E-2</v>
      </c>
      <c r="L95" s="52">
        <f t="shared" si="45"/>
        <v>-0.3398217890851663</v>
      </c>
      <c r="N95" s="40">
        <f t="shared" si="51"/>
        <v>3.1686153362418148</v>
      </c>
      <c r="O95" s="143">
        <f t="shared" si="51"/>
        <v>3.3622004068277072</v>
      </c>
      <c r="P95" s="52">
        <f t="shared" si="47"/>
        <v>6.1094531851725788E-2</v>
      </c>
    </row>
    <row r="96" spans="1:16" s="1" customFormat="1" ht="26.25" customHeight="1" thickBot="1" x14ac:dyDescent="0.3">
      <c r="A96" s="12" t="s">
        <v>18</v>
      </c>
      <c r="B96" s="17">
        <v>159111.94999999992</v>
      </c>
      <c r="C96" s="145">
        <v>171110.3599999999</v>
      </c>
      <c r="D96" s="243">
        <f>SUM(D68:D95)</f>
        <v>1</v>
      </c>
      <c r="E96" s="244">
        <f>SUM(E68:E95)</f>
        <v>0.99999999999999989</v>
      </c>
      <c r="F96" s="57">
        <f t="shared" si="44"/>
        <v>7.5408603816369421E-2</v>
      </c>
      <c r="H96" s="17">
        <v>44660.270999999993</v>
      </c>
      <c r="I96" s="145">
        <v>45739.164999999994</v>
      </c>
      <c r="J96" s="269">
        <f>SUM(J68:J95)</f>
        <v>0.99999999999999989</v>
      </c>
      <c r="K96" s="243">
        <f>SUM(K68:K95)</f>
        <v>0.99999999999999989</v>
      </c>
      <c r="L96" s="57">
        <f t="shared" si="45"/>
        <v>2.4157802356371737E-2</v>
      </c>
      <c r="N96" s="37">
        <f t="shared" si="51"/>
        <v>2.8068458088785926</v>
      </c>
      <c r="O96" s="150">
        <f t="shared" si="51"/>
        <v>2.6730798181945277</v>
      </c>
      <c r="P96" s="57">
        <f t="shared" si="47"/>
        <v>-4.7657049867483772E-2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  <ignoredError sqref="B32:C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F39:F62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L39:L62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P39:P62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130</v>
      </c>
      <c r="B1" s="4"/>
    </row>
    <row r="3" spans="1:19" ht="15.75" thickBot="1" x14ac:dyDescent="0.3"/>
    <row r="4" spans="1:19" x14ac:dyDescent="0.25">
      <c r="A4" s="350" t="s">
        <v>16</v>
      </c>
      <c r="B4" s="338"/>
      <c r="C4" s="338"/>
      <c r="D4" s="338"/>
      <c r="E4" s="365" t="s">
        <v>1</v>
      </c>
      <c r="F4" s="366"/>
      <c r="G4" s="363" t="s">
        <v>104</v>
      </c>
      <c r="H4" s="363"/>
      <c r="I4" s="130" t="s">
        <v>0</v>
      </c>
      <c r="K4" s="367" t="s">
        <v>19</v>
      </c>
      <c r="L4" s="366"/>
      <c r="M4" s="363" t="s">
        <v>104</v>
      </c>
      <c r="N4" s="363"/>
      <c r="O4" s="130" t="s">
        <v>0</v>
      </c>
      <c r="Q4" s="373" t="s">
        <v>22</v>
      </c>
      <c r="R4" s="363"/>
      <c r="S4" s="130" t="s">
        <v>0</v>
      </c>
    </row>
    <row r="5" spans="1:19" x14ac:dyDescent="0.25">
      <c r="A5" s="364"/>
      <c r="B5" s="339"/>
      <c r="C5" s="339"/>
      <c r="D5" s="339"/>
      <c r="E5" s="368" t="s">
        <v>217</v>
      </c>
      <c r="F5" s="369"/>
      <c r="G5" s="370" t="str">
        <f>E5</f>
        <v>jan-maio</v>
      </c>
      <c r="H5" s="370"/>
      <c r="I5" s="131" t="s">
        <v>152</v>
      </c>
      <c r="K5" s="371" t="str">
        <f>E5</f>
        <v>jan-maio</v>
      </c>
      <c r="L5" s="369"/>
      <c r="M5" s="359" t="str">
        <f>E5</f>
        <v>jan-maio</v>
      </c>
      <c r="N5" s="360"/>
      <c r="O5" s="131" t="str">
        <f>I5</f>
        <v>2025/2024</v>
      </c>
      <c r="Q5" s="371" t="str">
        <f>E5</f>
        <v>jan-maio</v>
      </c>
      <c r="R5" s="369"/>
      <c r="S5" s="131" t="str">
        <f>O5</f>
        <v>2025/2024</v>
      </c>
    </row>
    <row r="6" spans="1:19" ht="15.75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510245.7999999997</v>
      </c>
      <c r="F7" s="145">
        <v>484375.94000000018</v>
      </c>
      <c r="G7" s="243">
        <f>E7/E15</f>
        <v>0.4257331930603569</v>
      </c>
      <c r="H7" s="244">
        <f>F7/F15</f>
        <v>0.41306823848473495</v>
      </c>
      <c r="I7" s="164">
        <f t="shared" ref="I7:I18" si="0">(F7-E7)/E7</f>
        <v>-5.070077989862834E-2</v>
      </c>
      <c r="J7" s="1"/>
      <c r="K7" s="17">
        <v>94989.339999999982</v>
      </c>
      <c r="L7" s="145">
        <v>94791.24199999994</v>
      </c>
      <c r="M7" s="243">
        <f>K7/K15</f>
        <v>0.36588778057902066</v>
      </c>
      <c r="N7" s="244">
        <f>L7/L15</f>
        <v>0.36591008025249799</v>
      </c>
      <c r="O7" s="164">
        <f t="shared" ref="O7:O18" si="1">(L7-K7)/K7</f>
        <v>-2.0854761176363774E-3</v>
      </c>
      <c r="P7" s="1"/>
      <c r="Q7" s="187">
        <f t="shared" ref="Q7:Q18" si="2">(K7/E7)*10</f>
        <v>1.8616388415152076</v>
      </c>
      <c r="R7" s="188">
        <f t="shared" ref="R7:R18" si="3">(L7/F7)*10</f>
        <v>1.9569766822026691</v>
      </c>
      <c r="S7" s="55">
        <f>(R7-Q7)/Q7</f>
        <v>5.1211781018634606E-2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299283.2199999998</v>
      </c>
      <c r="F8" s="181">
        <v>294698.87000000023</v>
      </c>
      <c r="G8" s="245">
        <f>E8/E7</f>
        <v>0.58654715041260497</v>
      </c>
      <c r="H8" s="246">
        <f>F8/F7</f>
        <v>0.6084093896158429</v>
      </c>
      <c r="I8" s="206">
        <f t="shared" si="0"/>
        <v>-1.5317764891728886E-2</v>
      </c>
      <c r="K8" s="180">
        <v>76110.552999999971</v>
      </c>
      <c r="L8" s="181">
        <v>76085.240999999951</v>
      </c>
      <c r="M8" s="250">
        <f>K8/K7</f>
        <v>0.80125362488043383</v>
      </c>
      <c r="N8" s="246">
        <f>L8/L7</f>
        <v>0.80266108339418107</v>
      </c>
      <c r="O8" s="207">
        <f t="shared" si="1"/>
        <v>-3.3256886203441351E-4</v>
      </c>
      <c r="Q8" s="189">
        <f t="shared" si="2"/>
        <v>2.5430945644062515</v>
      </c>
      <c r="R8" s="190">
        <f t="shared" si="3"/>
        <v>2.5817961568702281</v>
      </c>
      <c r="S8" s="182">
        <f t="shared" ref="S8:S18" si="4">(R8-Q8)/Q8</f>
        <v>1.5218306470256047E-2</v>
      </c>
    </row>
    <row r="9" spans="1:19" ht="24" customHeight="1" x14ac:dyDescent="0.25">
      <c r="A9" s="8"/>
      <c r="B9" t="s">
        <v>37</v>
      </c>
      <c r="E9" s="19">
        <v>83938.429999999949</v>
      </c>
      <c r="F9" s="140">
        <v>74735.929999999978</v>
      </c>
      <c r="G9" s="247">
        <f>E9/E7</f>
        <v>0.1645058714839005</v>
      </c>
      <c r="H9" s="215">
        <f>F9/F7</f>
        <v>0.15429323347480875</v>
      </c>
      <c r="I9" s="182">
        <f t="shared" si="0"/>
        <v>-0.10963393048928811</v>
      </c>
      <c r="K9" s="19">
        <v>12048.562000000005</v>
      </c>
      <c r="L9" s="140">
        <v>11086.424999999996</v>
      </c>
      <c r="M9" s="247">
        <f>K9/K7</f>
        <v>0.1268412013390135</v>
      </c>
      <c r="N9" s="215">
        <f>L9/L7</f>
        <v>0.11695621627154124</v>
      </c>
      <c r="O9" s="182">
        <f t="shared" si="1"/>
        <v>-7.9854923766007044E-2</v>
      </c>
      <c r="Q9" s="189">
        <f t="shared" si="2"/>
        <v>1.4354047365432034</v>
      </c>
      <c r="R9" s="190">
        <f t="shared" si="3"/>
        <v>1.4834129982727182</v>
      </c>
      <c r="S9" s="182">
        <f t="shared" si="4"/>
        <v>3.3445801387788444E-2</v>
      </c>
    </row>
    <row r="10" spans="1:19" ht="24" customHeight="1" thickBot="1" x14ac:dyDescent="0.3">
      <c r="A10" s="8"/>
      <c r="B10" t="s">
        <v>36</v>
      </c>
      <c r="E10" s="19">
        <v>127024.15</v>
      </c>
      <c r="F10" s="140">
        <v>114941.13999999998</v>
      </c>
      <c r="G10" s="247">
        <f>E10/E7</f>
        <v>0.24894697810349456</v>
      </c>
      <c r="H10" s="215">
        <f>F10/F7</f>
        <v>0.23729737690934843</v>
      </c>
      <c r="I10" s="186">
        <f t="shared" si="0"/>
        <v>-9.512372253622646E-2</v>
      </c>
      <c r="K10" s="19">
        <v>6830.2250000000004</v>
      </c>
      <c r="L10" s="140">
        <v>7619.5760000000028</v>
      </c>
      <c r="M10" s="247">
        <f>K10/K7</f>
        <v>7.1905173780552653E-2</v>
      </c>
      <c r="N10" s="215">
        <f>L10/L7</f>
        <v>8.0382700334277801E-2</v>
      </c>
      <c r="O10" s="209">
        <f t="shared" si="1"/>
        <v>0.11556734953826592</v>
      </c>
      <c r="Q10" s="189">
        <f t="shared" si="2"/>
        <v>0.53771074240607009</v>
      </c>
      <c r="R10" s="190">
        <f t="shared" si="3"/>
        <v>0.66291112129216778</v>
      </c>
      <c r="S10" s="182">
        <f t="shared" si="4"/>
        <v>0.23283964595140724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688264.93000000098</v>
      </c>
      <c r="F11" s="145">
        <v>688253.41000000085</v>
      </c>
      <c r="G11" s="243">
        <f>E11/E15</f>
        <v>0.57426680693964294</v>
      </c>
      <c r="H11" s="244">
        <f>F11/F15</f>
        <v>0.58693176151526505</v>
      </c>
      <c r="I11" s="164">
        <f t="shared" si="0"/>
        <v>-1.6737740800094268E-5</v>
      </c>
      <c r="J11" s="1"/>
      <c r="K11" s="17">
        <v>164623.97600000008</v>
      </c>
      <c r="L11" s="145">
        <v>164264.86800000005</v>
      </c>
      <c r="M11" s="243">
        <f>K11/K15</f>
        <v>0.63411221942097928</v>
      </c>
      <c r="N11" s="244">
        <f>L11/L15</f>
        <v>0.63408991974750206</v>
      </c>
      <c r="O11" s="164">
        <f t="shared" si="1"/>
        <v>-2.1813833484378752E-3</v>
      </c>
      <c r="Q11" s="191">
        <f t="shared" si="2"/>
        <v>2.3918693053269453</v>
      </c>
      <c r="R11" s="192">
        <f t="shared" si="3"/>
        <v>2.3866916692791955</v>
      </c>
      <c r="S11" s="57">
        <f t="shared" si="4"/>
        <v>-2.1646818395213516E-3</v>
      </c>
    </row>
    <row r="12" spans="1:19" s="3" customFormat="1" ht="24" customHeight="1" x14ac:dyDescent="0.25">
      <c r="A12" s="46"/>
      <c r="B12" s="3" t="s">
        <v>33</v>
      </c>
      <c r="E12" s="31">
        <v>514860.760000001</v>
      </c>
      <c r="F12" s="141">
        <v>494576.74000000092</v>
      </c>
      <c r="G12" s="247">
        <f>E12/E11</f>
        <v>0.74805607195473445</v>
      </c>
      <c r="H12" s="215">
        <f>F12/F11</f>
        <v>0.71859686100211306</v>
      </c>
      <c r="I12" s="206">
        <f t="shared" si="0"/>
        <v>-3.9397098353349043E-2</v>
      </c>
      <c r="K12" s="31">
        <v>147201.12500000009</v>
      </c>
      <c r="L12" s="141">
        <v>144922.11700000003</v>
      </c>
      <c r="M12" s="247">
        <f>K12/K11</f>
        <v>0.89416577449204615</v>
      </c>
      <c r="N12" s="215">
        <f>L12/L11</f>
        <v>0.88224657386873495</v>
      </c>
      <c r="O12" s="206">
        <f t="shared" si="1"/>
        <v>-1.5482272978552701E-2</v>
      </c>
      <c r="Q12" s="189">
        <f t="shared" si="2"/>
        <v>2.859047269401533</v>
      </c>
      <c r="R12" s="190">
        <f t="shared" si="3"/>
        <v>2.9302250849888285</v>
      </c>
      <c r="S12" s="182">
        <f t="shared" si="4"/>
        <v>2.4895641407913744E-2</v>
      </c>
    </row>
    <row r="13" spans="1:19" ht="24" customHeight="1" x14ac:dyDescent="0.25">
      <c r="A13" s="8"/>
      <c r="B13" s="3" t="s">
        <v>37</v>
      </c>
      <c r="D13" s="3"/>
      <c r="E13" s="19">
        <v>59567.600000000035</v>
      </c>
      <c r="F13" s="140">
        <v>66867.990000000005</v>
      </c>
      <c r="G13" s="247">
        <f>E13/E11</f>
        <v>8.6547486881250732E-2</v>
      </c>
      <c r="H13" s="215">
        <f>F13/F11</f>
        <v>9.715606058530088E-2</v>
      </c>
      <c r="I13" s="182">
        <f t="shared" si="0"/>
        <v>0.12255638971521374</v>
      </c>
      <c r="K13" s="19">
        <v>7261.6709999999985</v>
      </c>
      <c r="L13" s="140">
        <v>8153.5349999999962</v>
      </c>
      <c r="M13" s="247">
        <f>K13/K11</f>
        <v>4.4110652509085281E-2</v>
      </c>
      <c r="N13" s="215">
        <f>L13/L11</f>
        <v>4.9636511441996191E-2</v>
      </c>
      <c r="O13" s="182">
        <f t="shared" si="1"/>
        <v>0.12281801254835119</v>
      </c>
      <c r="Q13" s="189">
        <f t="shared" si="2"/>
        <v>1.2190638870795525</v>
      </c>
      <c r="R13" s="190">
        <f t="shared" si="3"/>
        <v>1.2193480019363518</v>
      </c>
      <c r="S13" s="182">
        <f t="shared" si="4"/>
        <v>2.3305985831472274E-4</v>
      </c>
    </row>
    <row r="14" spans="1:19" ht="24" customHeight="1" thickBot="1" x14ac:dyDescent="0.3">
      <c r="A14" s="8"/>
      <c r="B14" t="s">
        <v>36</v>
      </c>
      <c r="E14" s="19">
        <v>113836.56999999998</v>
      </c>
      <c r="F14" s="140">
        <v>126808.67999999998</v>
      </c>
      <c r="G14" s="247">
        <f>E14/E11</f>
        <v>0.16539644116401486</v>
      </c>
      <c r="H14" s="215">
        <f>F14/F11</f>
        <v>0.18424707841258617</v>
      </c>
      <c r="I14" s="186">
        <f t="shared" si="0"/>
        <v>0.11395380236772773</v>
      </c>
      <c r="K14" s="19">
        <v>10161.18</v>
      </c>
      <c r="L14" s="140">
        <v>11189.216000000002</v>
      </c>
      <c r="M14" s="247">
        <f>K14/K11</f>
        <v>6.1723572998868617E-2</v>
      </c>
      <c r="N14" s="215">
        <f>L14/L11</f>
        <v>6.8116914689268795E-2</v>
      </c>
      <c r="O14" s="209">
        <f t="shared" si="1"/>
        <v>0.10117289527397427</v>
      </c>
      <c r="Q14" s="189">
        <f t="shared" si="2"/>
        <v>0.89261122326507225</v>
      </c>
      <c r="R14" s="190">
        <f t="shared" si="3"/>
        <v>0.88236988193552723</v>
      </c>
      <c r="S14" s="182">
        <f t="shared" si="4"/>
        <v>-1.1473462424193294E-2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1198510.7300000009</v>
      </c>
      <c r="F15" s="145">
        <v>1172629.350000001</v>
      </c>
      <c r="G15" s="243">
        <f>G7+G11</f>
        <v>0.99999999999999978</v>
      </c>
      <c r="H15" s="244">
        <f>H7+H11</f>
        <v>1</v>
      </c>
      <c r="I15" s="164">
        <f t="shared" si="0"/>
        <v>-2.1594616845858249E-2</v>
      </c>
      <c r="J15" s="1"/>
      <c r="K15" s="17">
        <v>259613.31600000008</v>
      </c>
      <c r="L15" s="145">
        <v>259056.11</v>
      </c>
      <c r="M15" s="243">
        <f>M7+M11</f>
        <v>1</v>
      </c>
      <c r="N15" s="244">
        <f>N7+N11</f>
        <v>1</v>
      </c>
      <c r="O15" s="164">
        <f t="shared" si="1"/>
        <v>-2.1462920646184908E-3</v>
      </c>
      <c r="Q15" s="191">
        <f t="shared" si="2"/>
        <v>2.1661325969104999</v>
      </c>
      <c r="R15" s="192">
        <f t="shared" si="3"/>
        <v>2.209190056517004</v>
      </c>
      <c r="S15" s="57">
        <f t="shared" si="4"/>
        <v>1.9877573361813516E-2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814143.9800000008</v>
      </c>
      <c r="F16" s="181">
        <f t="shared" ref="F16:F17" si="5">F8+F12</f>
        <v>789275.61000000115</v>
      </c>
      <c r="G16" s="245">
        <f>E16/E15</f>
        <v>0.67929636307886887</v>
      </c>
      <c r="H16" s="246">
        <f>F16/F15</f>
        <v>0.67308191629349923</v>
      </c>
      <c r="I16" s="207">
        <f t="shared" si="0"/>
        <v>-3.0545420233899688E-2</v>
      </c>
      <c r="J16" s="3"/>
      <c r="K16" s="180">
        <f t="shared" ref="K16:L18" si="6">K8+K12</f>
        <v>223311.67800000007</v>
      </c>
      <c r="L16" s="181">
        <f t="shared" si="6"/>
        <v>221007.35799999998</v>
      </c>
      <c r="M16" s="250">
        <f>K16/K15</f>
        <v>0.86017035428182742</v>
      </c>
      <c r="N16" s="246">
        <f>L16/L15</f>
        <v>0.85312544066225648</v>
      </c>
      <c r="O16" s="207">
        <f t="shared" si="1"/>
        <v>-1.0318851305215187E-2</v>
      </c>
      <c r="P16" s="3"/>
      <c r="Q16" s="189">
        <f t="shared" si="2"/>
        <v>2.7429015442698459</v>
      </c>
      <c r="R16" s="190">
        <f t="shared" si="3"/>
        <v>2.8001290702496133</v>
      </c>
      <c r="S16" s="182">
        <f t="shared" si="4"/>
        <v>2.0863864435572102E-2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143506.02999999997</v>
      </c>
      <c r="F17" s="140">
        <f t="shared" si="5"/>
        <v>141603.91999999998</v>
      </c>
      <c r="G17" s="248">
        <f>E17/E15</f>
        <v>0.11973695888396416</v>
      </c>
      <c r="H17" s="215">
        <f>F17/F15</f>
        <v>0.12075761194276764</v>
      </c>
      <c r="I17" s="182">
        <f t="shared" si="0"/>
        <v>-1.3254564982391238E-2</v>
      </c>
      <c r="K17" s="19">
        <f t="shared" si="6"/>
        <v>19310.233000000004</v>
      </c>
      <c r="L17" s="140">
        <f t="shared" si="6"/>
        <v>19239.959999999992</v>
      </c>
      <c r="M17" s="247">
        <f>K17/K15</f>
        <v>7.438074940655201E-2</v>
      </c>
      <c r="N17" s="215">
        <f>L17/L15</f>
        <v>7.4269470038749494E-2</v>
      </c>
      <c r="O17" s="182">
        <f t="shared" si="1"/>
        <v>-3.6391585746278644E-3</v>
      </c>
      <c r="Q17" s="189">
        <f t="shared" si="2"/>
        <v>1.3456042927255396</v>
      </c>
      <c r="R17" s="190">
        <f t="shared" si="3"/>
        <v>1.3587166230991341</v>
      </c>
      <c r="S17" s="182">
        <f t="shared" si="4"/>
        <v>9.744566396288238E-3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240860.71999999997</v>
      </c>
      <c r="F18" s="142">
        <f>F10+F14</f>
        <v>241749.81999999995</v>
      </c>
      <c r="G18" s="249">
        <f>E18/E15</f>
        <v>0.20096667803716683</v>
      </c>
      <c r="H18" s="221">
        <f>F18/F15</f>
        <v>0.20616047176373314</v>
      </c>
      <c r="I18" s="208">
        <f t="shared" si="0"/>
        <v>3.6913449399303333E-3</v>
      </c>
      <c r="K18" s="21">
        <f t="shared" si="6"/>
        <v>16991.404999999999</v>
      </c>
      <c r="L18" s="142">
        <f t="shared" si="6"/>
        <v>18808.792000000005</v>
      </c>
      <c r="M18" s="249">
        <f>K18/K15</f>
        <v>6.5448896311620597E-2</v>
      </c>
      <c r="N18" s="221">
        <f>L18/L15</f>
        <v>7.260508929899398E-2</v>
      </c>
      <c r="O18" s="208">
        <f t="shared" si="1"/>
        <v>0.10695919495768633</v>
      </c>
      <c r="Q18" s="193">
        <f t="shared" si="2"/>
        <v>0.70544524653085816</v>
      </c>
      <c r="R18" s="194">
        <f t="shared" si="3"/>
        <v>0.77802713565619241</v>
      </c>
      <c r="S18" s="186">
        <f t="shared" si="4"/>
        <v>0.10288805471759503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workbookViewId="0">
      <selection activeCell="H102" sqref="H102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131</v>
      </c>
    </row>
    <row r="3" spans="1:16" ht="8.25" customHeight="1" thickBot="1" x14ac:dyDescent="0.3"/>
    <row r="4" spans="1:16" x14ac:dyDescent="0.25">
      <c r="A4" s="377" t="s">
        <v>3</v>
      </c>
      <c r="B4" s="365" t="s">
        <v>1</v>
      </c>
      <c r="C4" s="363"/>
      <c r="D4" s="365" t="s">
        <v>104</v>
      </c>
      <c r="E4" s="363"/>
      <c r="F4" s="130" t="s">
        <v>0</v>
      </c>
      <c r="H4" s="375" t="s">
        <v>19</v>
      </c>
      <c r="I4" s="376"/>
      <c r="J4" s="365" t="s">
        <v>104</v>
      </c>
      <c r="K4" s="366"/>
      <c r="L4" s="130" t="s">
        <v>0</v>
      </c>
      <c r="N4" s="373" t="s">
        <v>22</v>
      </c>
      <c r="O4" s="363"/>
      <c r="P4" s="130" t="s">
        <v>0</v>
      </c>
    </row>
    <row r="5" spans="1:16" x14ac:dyDescent="0.25">
      <c r="A5" s="378"/>
      <c r="B5" s="368" t="s">
        <v>217</v>
      </c>
      <c r="C5" s="370"/>
      <c r="D5" s="368" t="str">
        <f>B5</f>
        <v>jan-maio</v>
      </c>
      <c r="E5" s="370"/>
      <c r="F5" s="131" t="s">
        <v>152</v>
      </c>
      <c r="H5" s="371" t="str">
        <f>B5</f>
        <v>jan-maio</v>
      </c>
      <c r="I5" s="370"/>
      <c r="J5" s="368" t="str">
        <f>B5</f>
        <v>jan-maio</v>
      </c>
      <c r="K5" s="369"/>
      <c r="L5" s="131" t="str">
        <f>F5</f>
        <v>2025/2024</v>
      </c>
      <c r="N5" s="371" t="str">
        <f>B5</f>
        <v>jan-maio</v>
      </c>
      <c r="O5" s="369"/>
      <c r="P5" s="131" t="str">
        <f>F5</f>
        <v>2025/2024</v>
      </c>
    </row>
    <row r="6" spans="1:16" ht="19.5" customHeight="1" thickBot="1" x14ac:dyDescent="0.3">
      <c r="A6" s="379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155</v>
      </c>
      <c r="B7" s="39">
        <v>103678.92000000004</v>
      </c>
      <c r="C7" s="147">
        <v>101088.74000000008</v>
      </c>
      <c r="D7" s="247">
        <f>B7/$B$33</f>
        <v>8.6506459562527227E-2</v>
      </c>
      <c r="E7" s="246">
        <f>C7/$C$33</f>
        <v>8.6206899051264663E-2</v>
      </c>
      <c r="F7" s="52">
        <f>(C7-B7)/B7</f>
        <v>-2.4982706224177132E-2</v>
      </c>
      <c r="H7" s="39">
        <v>30141.502000000011</v>
      </c>
      <c r="I7" s="147">
        <v>30509.285999999989</v>
      </c>
      <c r="J7" s="247">
        <f>H7/$H$33</f>
        <v>0.11610152539325071</v>
      </c>
      <c r="K7" s="246">
        <f>I7/$I$33</f>
        <v>0.11777095703320786</v>
      </c>
      <c r="L7" s="52">
        <f>(I7-H7)/H7</f>
        <v>1.2201913494555702E-2</v>
      </c>
      <c r="N7" s="27">
        <f t="shared" ref="N7:N33" si="0">(H7/B7)*10</f>
        <v>2.9071967570649848</v>
      </c>
      <c r="O7" s="151">
        <f t="shared" ref="O7:O33" si="1">(I7/C7)*10</f>
        <v>3.0180696682934189</v>
      </c>
      <c r="P7" s="61">
        <f>(O7-N7)/N7</f>
        <v>3.8137395055561345E-2</v>
      </c>
    </row>
    <row r="8" spans="1:16" ht="20.100000000000001" customHeight="1" x14ac:dyDescent="0.25">
      <c r="A8" s="8" t="s">
        <v>154</v>
      </c>
      <c r="B8" s="19">
        <v>89368.320000000022</v>
      </c>
      <c r="C8" s="140">
        <v>86221.549999999945</v>
      </c>
      <c r="D8" s="247">
        <f t="shared" ref="D8:D32" si="2">B8/$B$33</f>
        <v>7.4566140930586389E-2</v>
      </c>
      <c r="E8" s="215">
        <f t="shared" ref="E8:E32" si="3">C8/$C$33</f>
        <v>7.3528391558679601E-2</v>
      </c>
      <c r="F8" s="52">
        <f t="shared" ref="F8:F33" si="4">(C8-B8)/B8</f>
        <v>-3.5211247117547653E-2</v>
      </c>
      <c r="H8" s="19">
        <v>27595.117999999995</v>
      </c>
      <c r="I8" s="140">
        <v>25847.106999999996</v>
      </c>
      <c r="J8" s="247">
        <f t="shared" ref="J8:J32" si="5">H8/$H$33</f>
        <v>0.10629315331421599</v>
      </c>
      <c r="K8" s="215">
        <f t="shared" ref="K8:K32" si="6">I8/$I$33</f>
        <v>9.977416475527244E-2</v>
      </c>
      <c r="L8" s="52">
        <f t="shared" ref="L8:L33" si="7">(I8-H8)/H8</f>
        <v>-6.3344936593494508E-2</v>
      </c>
      <c r="N8" s="27">
        <f t="shared" si="0"/>
        <v>3.0877964361420229</v>
      </c>
      <c r="O8" s="152">
        <f t="shared" si="1"/>
        <v>2.9977548536299814</v>
      </c>
      <c r="P8" s="52">
        <f t="shared" ref="P8:P71" si="8">(O8-N8)/N8</f>
        <v>-2.9160465844873484E-2</v>
      </c>
    </row>
    <row r="9" spans="1:16" ht="20.100000000000001" customHeight="1" x14ac:dyDescent="0.25">
      <c r="A9" s="8" t="s">
        <v>158</v>
      </c>
      <c r="B9" s="19">
        <v>126426.01999999999</v>
      </c>
      <c r="C9" s="140">
        <v>147097.13999999993</v>
      </c>
      <c r="D9" s="247">
        <f t="shared" si="2"/>
        <v>0.10548593086021009</v>
      </c>
      <c r="E9" s="215">
        <f t="shared" si="3"/>
        <v>0.12544214418648139</v>
      </c>
      <c r="F9" s="52">
        <f t="shared" si="4"/>
        <v>0.16350368381445479</v>
      </c>
      <c r="H9" s="19">
        <v>14103.105999999996</v>
      </c>
      <c r="I9" s="140">
        <v>18396.089</v>
      </c>
      <c r="J9" s="247">
        <f t="shared" si="5"/>
        <v>5.4323507812673213E-2</v>
      </c>
      <c r="K9" s="215">
        <f t="shared" si="6"/>
        <v>7.101198655380099E-2</v>
      </c>
      <c r="L9" s="52">
        <f t="shared" si="7"/>
        <v>0.30439982511653851</v>
      </c>
      <c r="N9" s="27">
        <f t="shared" si="0"/>
        <v>1.1155224217293243</v>
      </c>
      <c r="O9" s="152">
        <f t="shared" si="1"/>
        <v>1.2506082035313539</v>
      </c>
      <c r="P9" s="52">
        <f t="shared" si="8"/>
        <v>0.12109642905484112</v>
      </c>
    </row>
    <row r="10" spans="1:16" ht="20.100000000000001" customHeight="1" x14ac:dyDescent="0.25">
      <c r="A10" s="8" t="s">
        <v>156</v>
      </c>
      <c r="B10" s="19">
        <v>66237.090000000011</v>
      </c>
      <c r="C10" s="140">
        <v>63530.149999999994</v>
      </c>
      <c r="D10" s="247">
        <f t="shared" si="2"/>
        <v>5.5266163532803725E-2</v>
      </c>
      <c r="E10" s="215">
        <f t="shared" si="3"/>
        <v>5.4177519946946577E-2</v>
      </c>
      <c r="F10" s="52">
        <f t="shared" si="4"/>
        <v>-4.0867435450440477E-2</v>
      </c>
      <c r="H10" s="19">
        <v>18670.464999999997</v>
      </c>
      <c r="I10" s="140">
        <v>18275.723000000005</v>
      </c>
      <c r="J10" s="247">
        <f t="shared" si="5"/>
        <v>7.1916438215364892E-2</v>
      </c>
      <c r="K10" s="215">
        <f t="shared" si="6"/>
        <v>7.0547353621576395E-2</v>
      </c>
      <c r="L10" s="52">
        <f t="shared" si="7"/>
        <v>-2.1142590717477639E-2</v>
      </c>
      <c r="N10" s="27">
        <f t="shared" si="0"/>
        <v>2.8187326768129446</v>
      </c>
      <c r="O10" s="152">
        <f t="shared" si="1"/>
        <v>2.8767007475977953</v>
      </c>
      <c r="P10" s="52">
        <f t="shared" si="8"/>
        <v>2.0565295624412814E-2</v>
      </c>
    </row>
    <row r="11" spans="1:16" ht="20.100000000000001" customHeight="1" x14ac:dyDescent="0.25">
      <c r="A11" s="8" t="s">
        <v>161</v>
      </c>
      <c r="B11" s="19">
        <v>64557.370000000017</v>
      </c>
      <c r="C11" s="140">
        <v>70875.73</v>
      </c>
      <c r="D11" s="247">
        <f t="shared" si="2"/>
        <v>5.3864657515414971E-2</v>
      </c>
      <c r="E11" s="215">
        <f t="shared" si="3"/>
        <v>6.0441715875523674E-2</v>
      </c>
      <c r="F11" s="52">
        <f t="shared" si="4"/>
        <v>9.7872016781352419E-2</v>
      </c>
      <c r="H11" s="19">
        <v>14326.090000000004</v>
      </c>
      <c r="I11" s="140">
        <v>16050.309000000001</v>
      </c>
      <c r="J11" s="247">
        <f t="shared" si="5"/>
        <v>5.5182415989786932E-2</v>
      </c>
      <c r="K11" s="215">
        <f t="shared" si="6"/>
        <v>6.195688262284179E-2</v>
      </c>
      <c r="L11" s="52">
        <f t="shared" si="7"/>
        <v>0.12035517018251295</v>
      </c>
      <c r="N11" s="27">
        <f t="shared" si="0"/>
        <v>2.2191254073702198</v>
      </c>
      <c r="O11" s="152">
        <f t="shared" si="1"/>
        <v>2.2645705377567191</v>
      </c>
      <c r="P11" s="52">
        <f t="shared" si="8"/>
        <v>2.047884731325491E-2</v>
      </c>
    </row>
    <row r="12" spans="1:16" ht="20.100000000000001" customHeight="1" x14ac:dyDescent="0.25">
      <c r="A12" s="8" t="s">
        <v>159</v>
      </c>
      <c r="B12" s="19">
        <v>45194.51999999999</v>
      </c>
      <c r="C12" s="140">
        <v>45623.560000000005</v>
      </c>
      <c r="D12" s="247">
        <f t="shared" si="2"/>
        <v>3.7708898943274345E-2</v>
      </c>
      <c r="E12" s="215">
        <f t="shared" si="3"/>
        <v>3.8907059592189132E-2</v>
      </c>
      <c r="F12" s="52">
        <f t="shared" si="4"/>
        <v>9.4931863420612845E-3</v>
      </c>
      <c r="H12" s="19">
        <v>16607.667999999994</v>
      </c>
      <c r="I12" s="140">
        <v>16023.176000000005</v>
      </c>
      <c r="J12" s="247">
        <f t="shared" si="5"/>
        <v>6.3970786459967247E-2</v>
      </c>
      <c r="K12" s="215">
        <f t="shared" si="6"/>
        <v>6.1852144695602795E-2</v>
      </c>
      <c r="L12" s="52">
        <f t="shared" si="7"/>
        <v>-3.5194104313741668E-2</v>
      </c>
      <c r="N12" s="27">
        <f t="shared" si="0"/>
        <v>3.6747083495963668</v>
      </c>
      <c r="O12" s="152">
        <f t="shared" si="1"/>
        <v>3.5120398320516859</v>
      </c>
      <c r="P12" s="52">
        <f t="shared" si="8"/>
        <v>-4.4267055251486442E-2</v>
      </c>
    </row>
    <row r="13" spans="1:16" ht="20.100000000000001" customHeight="1" x14ac:dyDescent="0.25">
      <c r="A13" s="8" t="s">
        <v>157</v>
      </c>
      <c r="B13" s="19">
        <v>83338.169999999984</v>
      </c>
      <c r="C13" s="140">
        <v>77911.31</v>
      </c>
      <c r="D13" s="247">
        <f t="shared" si="2"/>
        <v>6.9534771707884455E-2</v>
      </c>
      <c r="E13" s="215">
        <f t="shared" si="3"/>
        <v>6.6441548644505619E-2</v>
      </c>
      <c r="F13" s="52">
        <f t="shared" si="4"/>
        <v>-6.5118540519908064E-2</v>
      </c>
      <c r="H13" s="19">
        <v>15373.599999999997</v>
      </c>
      <c r="I13" s="140">
        <v>14344.384</v>
      </c>
      <c r="J13" s="247">
        <f t="shared" si="5"/>
        <v>5.921730147308777E-2</v>
      </c>
      <c r="K13" s="215">
        <f t="shared" si="6"/>
        <v>5.5371726225642744E-2</v>
      </c>
      <c r="L13" s="52">
        <f t="shared" si="7"/>
        <v>-6.6946974033407713E-2</v>
      </c>
      <c r="N13" s="27">
        <f t="shared" si="0"/>
        <v>1.844724932164937</v>
      </c>
      <c r="O13" s="152">
        <f t="shared" si="1"/>
        <v>1.841117034227765</v>
      </c>
      <c r="P13" s="52">
        <f t="shared" si="8"/>
        <v>-1.9557918225444715E-3</v>
      </c>
    </row>
    <row r="14" spans="1:16" ht="20.100000000000001" customHeight="1" x14ac:dyDescent="0.25">
      <c r="A14" s="8" t="s">
        <v>153</v>
      </c>
      <c r="B14" s="19">
        <v>64793.53</v>
      </c>
      <c r="C14" s="140">
        <v>65574.459999999977</v>
      </c>
      <c r="D14" s="247">
        <f t="shared" si="2"/>
        <v>5.406170205918804E-2</v>
      </c>
      <c r="E14" s="215">
        <f t="shared" si="3"/>
        <v>5.5920875594662529E-2</v>
      </c>
      <c r="F14" s="52">
        <f t="shared" si="4"/>
        <v>1.2052592288149425E-2</v>
      </c>
      <c r="H14" s="19">
        <v>12161.808000000003</v>
      </c>
      <c r="I14" s="140">
        <v>12222.025000000005</v>
      </c>
      <c r="J14" s="247">
        <f t="shared" si="5"/>
        <v>4.6845855934446776E-2</v>
      </c>
      <c r="K14" s="215">
        <f t="shared" si="6"/>
        <v>4.7179064797969822E-2</v>
      </c>
      <c r="L14" s="52">
        <f t="shared" si="7"/>
        <v>4.95131973798652E-3</v>
      </c>
      <c r="N14" s="27">
        <f t="shared" si="0"/>
        <v>1.8770096335235944</v>
      </c>
      <c r="O14" s="152">
        <f t="shared" si="1"/>
        <v>1.8638392142306637</v>
      </c>
      <c r="P14" s="52">
        <f t="shared" si="8"/>
        <v>-7.0167030886286444E-3</v>
      </c>
    </row>
    <row r="15" spans="1:16" ht="20.100000000000001" customHeight="1" x14ac:dyDescent="0.25">
      <c r="A15" s="8" t="s">
        <v>163</v>
      </c>
      <c r="B15" s="19">
        <v>33618.19000000001</v>
      </c>
      <c r="C15" s="140">
        <v>32262.069999999989</v>
      </c>
      <c r="D15" s="247">
        <f t="shared" si="2"/>
        <v>2.8049969982329646E-2</v>
      </c>
      <c r="E15" s="215">
        <f t="shared" si="3"/>
        <v>2.7512589549289375E-2</v>
      </c>
      <c r="F15" s="52">
        <f t="shared" si="4"/>
        <v>-4.0338876066796592E-2</v>
      </c>
      <c r="H15" s="19">
        <v>10848.494999999999</v>
      </c>
      <c r="I15" s="140">
        <v>11252.623000000007</v>
      </c>
      <c r="J15" s="247">
        <f t="shared" si="5"/>
        <v>4.1787128515395573E-2</v>
      </c>
      <c r="K15" s="215">
        <f t="shared" si="6"/>
        <v>4.343701061519066E-2</v>
      </c>
      <c r="L15" s="52">
        <f t="shared" si="7"/>
        <v>3.7251987487666068E-2</v>
      </c>
      <c r="N15" s="27">
        <f t="shared" si="0"/>
        <v>3.2269717673676053</v>
      </c>
      <c r="O15" s="152">
        <f t="shared" si="1"/>
        <v>3.4878800399354448</v>
      </c>
      <c r="P15" s="52">
        <f t="shared" si="8"/>
        <v>8.0852356753240165E-2</v>
      </c>
    </row>
    <row r="16" spans="1:16" ht="20.100000000000001" customHeight="1" x14ac:dyDescent="0.25">
      <c r="A16" s="8" t="s">
        <v>164</v>
      </c>
      <c r="B16" s="19">
        <v>113918.33</v>
      </c>
      <c r="C16" s="140">
        <v>97440.13</v>
      </c>
      <c r="D16" s="247">
        <f t="shared" si="2"/>
        <v>9.5049904142284938E-2</v>
      </c>
      <c r="E16" s="215">
        <f t="shared" si="3"/>
        <v>8.3095421413424464E-2</v>
      </c>
      <c r="F16" s="52">
        <f t="shared" si="4"/>
        <v>-0.14464924125906689</v>
      </c>
      <c r="H16" s="19">
        <v>9282.7990000000045</v>
      </c>
      <c r="I16" s="140">
        <v>10038.111000000003</v>
      </c>
      <c r="J16" s="247">
        <f t="shared" si="5"/>
        <v>3.5756251424329893E-2</v>
      </c>
      <c r="K16" s="215">
        <f t="shared" si="6"/>
        <v>3.8748790754250098E-2</v>
      </c>
      <c r="L16" s="52">
        <f t="shared" si="7"/>
        <v>8.1366837739349704E-2</v>
      </c>
      <c r="N16" s="27">
        <f t="shared" si="0"/>
        <v>0.81486438574020559</v>
      </c>
      <c r="O16" s="152">
        <f t="shared" si="1"/>
        <v>1.0301824309963465</v>
      </c>
      <c r="P16" s="52">
        <f t="shared" si="8"/>
        <v>0.26423788918023527</v>
      </c>
    </row>
    <row r="17" spans="1:16" ht="20.100000000000001" customHeight="1" x14ac:dyDescent="0.25">
      <c r="A17" s="8" t="s">
        <v>165</v>
      </c>
      <c r="B17" s="19">
        <v>68649.450000000012</v>
      </c>
      <c r="C17" s="140">
        <v>44854.959999999992</v>
      </c>
      <c r="D17" s="247">
        <f t="shared" si="2"/>
        <v>5.727896153253461E-2</v>
      </c>
      <c r="E17" s="215">
        <f t="shared" si="3"/>
        <v>3.8251609513270328E-2</v>
      </c>
      <c r="F17" s="52">
        <f t="shared" si="4"/>
        <v>-0.34660860356492318</v>
      </c>
      <c r="H17" s="19">
        <v>13708.140999999998</v>
      </c>
      <c r="I17" s="140">
        <v>9274.9169999999995</v>
      </c>
      <c r="J17" s="247">
        <f t="shared" si="5"/>
        <v>5.2802149023819724E-2</v>
      </c>
      <c r="K17" s="215">
        <f t="shared" si="6"/>
        <v>3.5802734010018114E-2</v>
      </c>
      <c r="L17" s="52">
        <f t="shared" si="7"/>
        <v>-0.32340081707650942</v>
      </c>
      <c r="N17" s="27">
        <f t="shared" si="0"/>
        <v>1.9968318755649164</v>
      </c>
      <c r="O17" s="152">
        <f t="shared" si="1"/>
        <v>2.0677572781248719</v>
      </c>
      <c r="P17" s="52">
        <f t="shared" si="8"/>
        <v>3.5518965531282025E-2</v>
      </c>
    </row>
    <row r="18" spans="1:16" ht="20.100000000000001" customHeight="1" x14ac:dyDescent="0.25">
      <c r="A18" s="8" t="s">
        <v>166</v>
      </c>
      <c r="B18" s="19">
        <v>39111.800000000003</v>
      </c>
      <c r="C18" s="140">
        <v>39166.239999999998</v>
      </c>
      <c r="D18" s="247">
        <f t="shared" si="2"/>
        <v>3.2633666950983395E-2</v>
      </c>
      <c r="E18" s="215">
        <f t="shared" si="3"/>
        <v>3.3400357922134562E-2</v>
      </c>
      <c r="F18" s="52">
        <f t="shared" si="4"/>
        <v>1.3919073016326288E-3</v>
      </c>
      <c r="H18" s="19">
        <v>9306.6089999999986</v>
      </c>
      <c r="I18" s="140">
        <v>9099.6019999999953</v>
      </c>
      <c r="J18" s="247">
        <f t="shared" si="5"/>
        <v>3.5847964747694222E-2</v>
      </c>
      <c r="K18" s="215">
        <f t="shared" si="6"/>
        <v>3.5125988728851018E-2</v>
      </c>
      <c r="L18" s="52">
        <f t="shared" si="7"/>
        <v>-2.2243010316647372E-2</v>
      </c>
      <c r="N18" s="27">
        <f t="shared" si="0"/>
        <v>2.3794887987768392</v>
      </c>
      <c r="O18" s="152">
        <f t="shared" si="1"/>
        <v>2.3233279477427486</v>
      </c>
      <c r="P18" s="52">
        <f t="shared" si="8"/>
        <v>-2.3602065730655947E-2</v>
      </c>
    </row>
    <row r="19" spans="1:16" ht="20.100000000000001" customHeight="1" x14ac:dyDescent="0.25">
      <c r="A19" s="8" t="s">
        <v>162</v>
      </c>
      <c r="B19" s="19">
        <v>15844.940000000002</v>
      </c>
      <c r="C19" s="140">
        <v>21408.9</v>
      </c>
      <c r="D19" s="247">
        <f t="shared" si="2"/>
        <v>1.322052410828228E-2</v>
      </c>
      <c r="E19" s="215">
        <f t="shared" si="3"/>
        <v>1.8257175636956387E-2</v>
      </c>
      <c r="F19" s="52">
        <f t="shared" si="4"/>
        <v>0.35115058813728534</v>
      </c>
      <c r="H19" s="19">
        <v>4261.4489999999996</v>
      </c>
      <c r="I19" s="140">
        <v>5573.2599999999975</v>
      </c>
      <c r="J19" s="247">
        <f t="shared" si="5"/>
        <v>1.6414601013763103E-2</v>
      </c>
      <c r="K19" s="215">
        <f t="shared" si="6"/>
        <v>2.1513717626656225E-2</v>
      </c>
      <c r="L19" s="52">
        <f t="shared" si="7"/>
        <v>0.30783214817307397</v>
      </c>
      <c r="N19" s="27">
        <f t="shared" si="0"/>
        <v>2.6894699506593267</v>
      </c>
      <c r="O19" s="152">
        <f t="shared" si="1"/>
        <v>2.603244445067237</v>
      </c>
      <c r="P19" s="52">
        <f t="shared" si="8"/>
        <v>-3.2060408621018971E-2</v>
      </c>
    </row>
    <row r="20" spans="1:16" ht="20.100000000000001" customHeight="1" x14ac:dyDescent="0.25">
      <c r="A20" s="8" t="s">
        <v>160</v>
      </c>
      <c r="B20" s="19">
        <v>27126.770000000004</v>
      </c>
      <c r="C20" s="140">
        <v>19072.890000000003</v>
      </c>
      <c r="D20" s="247">
        <f t="shared" si="2"/>
        <v>2.2633731447694247E-2</v>
      </c>
      <c r="E20" s="215">
        <f t="shared" si="3"/>
        <v>1.626506278390525E-2</v>
      </c>
      <c r="F20" s="52">
        <f t="shared" si="4"/>
        <v>-0.2968978614114397</v>
      </c>
      <c r="H20" s="19">
        <v>6667.3610000000008</v>
      </c>
      <c r="I20" s="140">
        <v>5275.3650000000007</v>
      </c>
      <c r="J20" s="247">
        <f t="shared" si="5"/>
        <v>2.5681891448125882E-2</v>
      </c>
      <c r="K20" s="215">
        <f t="shared" si="6"/>
        <v>2.0363793002218699E-2</v>
      </c>
      <c r="L20" s="52">
        <f t="shared" si="7"/>
        <v>-0.20877765580714769</v>
      </c>
      <c r="N20" s="27">
        <f t="shared" si="0"/>
        <v>2.4578528884935431</v>
      </c>
      <c r="O20" s="152">
        <f t="shared" si="1"/>
        <v>2.7658970402492749</v>
      </c>
      <c r="P20" s="52">
        <f t="shared" si="8"/>
        <v>0.12533058963693181</v>
      </c>
    </row>
    <row r="21" spans="1:16" ht="20.100000000000001" customHeight="1" x14ac:dyDescent="0.25">
      <c r="A21" s="8" t="s">
        <v>170</v>
      </c>
      <c r="B21" s="19">
        <v>15725.749999999995</v>
      </c>
      <c r="C21" s="140">
        <v>15233.710000000006</v>
      </c>
      <c r="D21" s="247">
        <f t="shared" si="2"/>
        <v>1.3121075686990292E-2</v>
      </c>
      <c r="E21" s="215">
        <f t="shared" si="3"/>
        <v>1.2991070025664979E-2</v>
      </c>
      <c r="F21" s="52">
        <f t="shared" si="4"/>
        <v>-3.1288809754700941E-2</v>
      </c>
      <c r="H21" s="19">
        <v>4613.2949999999983</v>
      </c>
      <c r="I21" s="140">
        <v>4922.7050000000017</v>
      </c>
      <c r="J21" s="247">
        <f t="shared" si="5"/>
        <v>1.7769870479216864E-2</v>
      </c>
      <c r="K21" s="215">
        <f t="shared" si="6"/>
        <v>1.9002466299675381E-2</v>
      </c>
      <c r="L21" s="52">
        <f t="shared" si="7"/>
        <v>6.7069198913142045E-2</v>
      </c>
      <c r="N21" s="27">
        <f t="shared" si="0"/>
        <v>2.9335929923851007</v>
      </c>
      <c r="O21" s="152">
        <f t="shared" si="1"/>
        <v>3.2314551084404259</v>
      </c>
      <c r="P21" s="52">
        <f t="shared" si="8"/>
        <v>0.10153491531664527</v>
      </c>
    </row>
    <row r="22" spans="1:16" ht="20.100000000000001" customHeight="1" x14ac:dyDescent="0.25">
      <c r="A22" s="8" t="s">
        <v>169</v>
      </c>
      <c r="B22" s="19">
        <v>27595.089999999997</v>
      </c>
      <c r="C22" s="140">
        <v>22711.650000000005</v>
      </c>
      <c r="D22" s="247">
        <f t="shared" si="2"/>
        <v>2.3024483059905506E-2</v>
      </c>
      <c r="E22" s="215">
        <f t="shared" si="3"/>
        <v>1.936814049554534E-2</v>
      </c>
      <c r="F22" s="52">
        <f t="shared" si="4"/>
        <v>-0.17696771418393606</v>
      </c>
      <c r="H22" s="19">
        <v>5815.688000000001</v>
      </c>
      <c r="I22" s="140">
        <v>4795.1450000000013</v>
      </c>
      <c r="J22" s="247">
        <f t="shared" si="5"/>
        <v>2.2401347086526188E-2</v>
      </c>
      <c r="K22" s="215">
        <f t="shared" si="6"/>
        <v>1.8510063321803136E-2</v>
      </c>
      <c r="L22" s="52">
        <f t="shared" si="7"/>
        <v>-0.1754810436873504</v>
      </c>
      <c r="N22" s="27">
        <f t="shared" si="0"/>
        <v>2.1075082559977161</v>
      </c>
      <c r="O22" s="152">
        <f t="shared" si="1"/>
        <v>2.1113151180121217</v>
      </c>
      <c r="P22" s="52">
        <f t="shared" si="8"/>
        <v>1.806333144162893E-3</v>
      </c>
    </row>
    <row r="23" spans="1:16" ht="20.100000000000001" customHeight="1" x14ac:dyDescent="0.25">
      <c r="A23" s="8" t="s">
        <v>171</v>
      </c>
      <c r="B23" s="19">
        <v>18333.68</v>
      </c>
      <c r="C23" s="140">
        <v>19825.47</v>
      </c>
      <c r="D23" s="247">
        <f t="shared" si="2"/>
        <v>1.5297051199533266E-2</v>
      </c>
      <c r="E23" s="215">
        <f t="shared" si="3"/>
        <v>1.690685125696368E-2</v>
      </c>
      <c r="F23" s="52">
        <f t="shared" si="4"/>
        <v>8.1368825025854102E-2</v>
      </c>
      <c r="H23" s="19">
        <v>4128.3440000000001</v>
      </c>
      <c r="I23" s="140">
        <v>4129.0150000000003</v>
      </c>
      <c r="J23" s="247">
        <f t="shared" si="5"/>
        <v>1.590189618779031E-2</v>
      </c>
      <c r="K23" s="215">
        <f t="shared" si="6"/>
        <v>1.5938689884596808E-2</v>
      </c>
      <c r="L23" s="52">
        <f t="shared" si="7"/>
        <v>1.6253490503705033E-4</v>
      </c>
      <c r="N23" s="27">
        <f t="shared" si="0"/>
        <v>2.2517814208604054</v>
      </c>
      <c r="O23" s="152">
        <f t="shared" si="1"/>
        <v>2.0826820246884434</v>
      </c>
      <c r="P23" s="52">
        <f t="shared" si="8"/>
        <v>-7.5095830619007931E-2</v>
      </c>
    </row>
    <row r="24" spans="1:16" ht="20.100000000000001" customHeight="1" x14ac:dyDescent="0.25">
      <c r="A24" s="8" t="s">
        <v>174</v>
      </c>
      <c r="B24" s="19">
        <v>30850.53</v>
      </c>
      <c r="C24" s="140">
        <v>40107.300000000003</v>
      </c>
      <c r="D24" s="247">
        <f t="shared" si="2"/>
        <v>2.5740720735975373E-2</v>
      </c>
      <c r="E24" s="215">
        <f t="shared" si="3"/>
        <v>3.4202879196226846E-2</v>
      </c>
      <c r="F24" s="52">
        <f t="shared" si="4"/>
        <v>0.30005221952426764</v>
      </c>
      <c r="H24" s="19">
        <v>2309.3949999999991</v>
      </c>
      <c r="I24" s="140">
        <v>3041.4569999999999</v>
      </c>
      <c r="J24" s="247">
        <f t="shared" si="5"/>
        <v>8.8955182868971153E-3</v>
      </c>
      <c r="K24" s="215">
        <f t="shared" si="6"/>
        <v>1.1740533739968527E-2</v>
      </c>
      <c r="L24" s="52">
        <f t="shared" si="7"/>
        <v>0.31699297868056397</v>
      </c>
      <c r="N24" s="27">
        <f t="shared" si="0"/>
        <v>0.74857547017830783</v>
      </c>
      <c r="O24" s="152">
        <f t="shared" si="1"/>
        <v>0.75833002969534213</v>
      </c>
      <c r="P24" s="52">
        <f t="shared" si="8"/>
        <v>1.3030829763511756E-2</v>
      </c>
    </row>
    <row r="25" spans="1:16" ht="20.100000000000001" customHeight="1" x14ac:dyDescent="0.25">
      <c r="A25" s="8" t="s">
        <v>167</v>
      </c>
      <c r="B25" s="19">
        <v>17479.169999999991</v>
      </c>
      <c r="C25" s="140">
        <v>12588.85</v>
      </c>
      <c r="D25" s="247">
        <f t="shared" si="2"/>
        <v>1.4584074687424769E-2</v>
      </c>
      <c r="E25" s="215">
        <f t="shared" si="3"/>
        <v>1.0735574715062353E-2</v>
      </c>
      <c r="F25" s="52">
        <f t="shared" si="4"/>
        <v>-0.27977987513137026</v>
      </c>
      <c r="H25" s="19">
        <v>3069.259</v>
      </c>
      <c r="I25" s="140">
        <v>2749.1219999999989</v>
      </c>
      <c r="J25" s="247">
        <f t="shared" si="5"/>
        <v>1.1822425164046673E-2</v>
      </c>
      <c r="K25" s="215">
        <f t="shared" si="6"/>
        <v>1.0612071647335387E-2</v>
      </c>
      <c r="L25" s="52">
        <f t="shared" si="7"/>
        <v>-0.10430432882985798</v>
      </c>
      <c r="N25" s="27">
        <f t="shared" si="0"/>
        <v>1.75595237073614</v>
      </c>
      <c r="O25" s="152">
        <f t="shared" si="1"/>
        <v>2.1837753249899707</v>
      </c>
      <c r="P25" s="52">
        <f t="shared" si="8"/>
        <v>0.24364154824682202</v>
      </c>
    </row>
    <row r="26" spans="1:16" ht="20.100000000000001" customHeight="1" x14ac:dyDescent="0.25">
      <c r="A26" s="8" t="s">
        <v>173</v>
      </c>
      <c r="B26" s="19">
        <v>10040.27</v>
      </c>
      <c r="C26" s="140">
        <v>8775.42</v>
      </c>
      <c r="D26" s="247">
        <f t="shared" si="2"/>
        <v>8.377288370209247E-3</v>
      </c>
      <c r="E26" s="215">
        <f t="shared" si="3"/>
        <v>7.4835411547561903E-3</v>
      </c>
      <c r="F26" s="52">
        <f t="shared" si="4"/>
        <v>-0.12597768785102395</v>
      </c>
      <c r="H26" s="19">
        <v>2978.9220000000005</v>
      </c>
      <c r="I26" s="140">
        <v>2618.8429999999994</v>
      </c>
      <c r="J26" s="247">
        <f t="shared" si="5"/>
        <v>1.1474457650700787E-2</v>
      </c>
      <c r="K26" s="215">
        <f t="shared" si="6"/>
        <v>1.0109172873783975E-2</v>
      </c>
      <c r="L26" s="52">
        <f t="shared" si="7"/>
        <v>-0.12087560533642741</v>
      </c>
      <c r="N26" s="27">
        <f t="shared" si="0"/>
        <v>2.9669739957192389</v>
      </c>
      <c r="O26" s="152">
        <f t="shared" si="1"/>
        <v>2.9842936292507933</v>
      </c>
      <c r="P26" s="52">
        <f t="shared" si="8"/>
        <v>5.8374739908550743E-3</v>
      </c>
    </row>
    <row r="27" spans="1:16" ht="20.100000000000001" customHeight="1" x14ac:dyDescent="0.25">
      <c r="A27" s="8" t="s">
        <v>172</v>
      </c>
      <c r="B27" s="19">
        <v>7267.8</v>
      </c>
      <c r="C27" s="140">
        <v>6951.1299999999965</v>
      </c>
      <c r="D27" s="247">
        <f t="shared" si="2"/>
        <v>6.0640258097647533E-3</v>
      </c>
      <c r="E27" s="215">
        <f t="shared" si="3"/>
        <v>5.927815127601912E-3</v>
      </c>
      <c r="F27" s="52">
        <f t="shared" si="4"/>
        <v>-4.357164478934529E-2</v>
      </c>
      <c r="H27" s="19">
        <v>2208.8620000000005</v>
      </c>
      <c r="I27" s="140">
        <v>2214.1260000000011</v>
      </c>
      <c r="J27" s="247">
        <f t="shared" si="5"/>
        <v>8.5082769791361597E-3</v>
      </c>
      <c r="K27" s="215">
        <f t="shared" si="6"/>
        <v>8.5468974269705504E-3</v>
      </c>
      <c r="L27" s="52">
        <f t="shared" si="7"/>
        <v>2.3831276014529552E-3</v>
      </c>
      <c r="N27" s="27">
        <f t="shared" si="0"/>
        <v>3.0392443380390222</v>
      </c>
      <c r="O27" s="152">
        <f t="shared" si="1"/>
        <v>3.1852749121365909</v>
      </c>
      <c r="P27" s="52">
        <f t="shared" si="8"/>
        <v>4.8048316573253987E-2</v>
      </c>
    </row>
    <row r="28" spans="1:16" ht="20.100000000000001" customHeight="1" x14ac:dyDescent="0.25">
      <c r="A28" s="8" t="s">
        <v>168</v>
      </c>
      <c r="B28" s="19">
        <v>931.56</v>
      </c>
      <c r="C28" s="140">
        <v>1085.7600000000002</v>
      </c>
      <c r="D28" s="247">
        <f t="shared" si="2"/>
        <v>7.7726463074719357E-4</v>
      </c>
      <c r="E28" s="215">
        <f t="shared" si="3"/>
        <v>9.2591917471620535E-4</v>
      </c>
      <c r="F28" s="52">
        <f t="shared" si="4"/>
        <v>0.16552879041607657</v>
      </c>
      <c r="H28" s="19">
        <v>1873.348</v>
      </c>
      <c r="I28" s="140">
        <v>2207.9749999999999</v>
      </c>
      <c r="J28" s="247">
        <f t="shared" si="5"/>
        <v>7.2159164593853129E-3</v>
      </c>
      <c r="K28" s="215">
        <f t="shared" si="6"/>
        <v>8.5231535361200272E-3</v>
      </c>
      <c r="L28" s="52">
        <f t="shared" si="7"/>
        <v>0.17862511396707925</v>
      </c>
      <c r="N28" s="27">
        <f t="shared" si="0"/>
        <v>20.109794323500367</v>
      </c>
      <c r="O28" s="152">
        <f t="shared" si="1"/>
        <v>20.335755599764216</v>
      </c>
      <c r="P28" s="52">
        <f t="shared" si="8"/>
        <v>1.1236379280109789E-2</v>
      </c>
    </row>
    <row r="29" spans="1:16" ht="20.100000000000001" customHeight="1" x14ac:dyDescent="0.25">
      <c r="A29" s="8" t="s">
        <v>177</v>
      </c>
      <c r="B29" s="19">
        <v>8860.7900000000027</v>
      </c>
      <c r="C29" s="140">
        <v>10225.320000000003</v>
      </c>
      <c r="D29" s="247">
        <f t="shared" si="2"/>
        <v>7.3931670182043321E-3</v>
      </c>
      <c r="E29" s="215">
        <f t="shared" si="3"/>
        <v>8.7199932357142559E-3</v>
      </c>
      <c r="F29" s="52">
        <f>(C29-B29)/B29</f>
        <v>0.15399642695515867</v>
      </c>
      <c r="H29" s="19">
        <v>1838.7250000000004</v>
      </c>
      <c r="I29" s="140">
        <v>2127.5599999999995</v>
      </c>
      <c r="J29" s="247">
        <f t="shared" si="5"/>
        <v>7.0825527300764531E-3</v>
      </c>
      <c r="K29" s="215">
        <f t="shared" si="6"/>
        <v>8.2127381593122741E-3</v>
      </c>
      <c r="L29" s="52">
        <f>(I29-H29)/H29</f>
        <v>0.15708439271777946</v>
      </c>
      <c r="N29" s="27">
        <f t="shared" si="0"/>
        <v>2.0751253556398468</v>
      </c>
      <c r="O29" s="152">
        <f t="shared" si="1"/>
        <v>2.080678159705514</v>
      </c>
      <c r="P29" s="52">
        <f>(O29-N29)/N29</f>
        <v>2.6758884953988729E-3</v>
      </c>
    </row>
    <row r="30" spans="1:16" ht="20.100000000000001" customHeight="1" x14ac:dyDescent="0.25">
      <c r="A30" s="8" t="s">
        <v>175</v>
      </c>
      <c r="B30" s="19">
        <v>7728.4000000000005</v>
      </c>
      <c r="C30" s="140">
        <v>5187.6099999999988</v>
      </c>
      <c r="D30" s="247">
        <f t="shared" si="2"/>
        <v>6.4483360945796426E-3</v>
      </c>
      <c r="E30" s="215">
        <f t="shared" si="3"/>
        <v>4.4239128075721449E-3</v>
      </c>
      <c r="F30" s="52">
        <f t="shared" si="4"/>
        <v>-0.32876015734175268</v>
      </c>
      <c r="H30" s="19">
        <v>2622.8410000000008</v>
      </c>
      <c r="I30" s="140">
        <v>2104.5070000000001</v>
      </c>
      <c r="J30" s="247">
        <f t="shared" si="5"/>
        <v>1.0102875462674655E-2</v>
      </c>
      <c r="K30" s="215">
        <f t="shared" si="6"/>
        <v>8.1237497158434084E-3</v>
      </c>
      <c r="L30" s="52">
        <f t="shared" si="7"/>
        <v>-0.19762311173265959</v>
      </c>
      <c r="N30" s="27">
        <f t="shared" si="0"/>
        <v>3.3937697324155076</v>
      </c>
      <c r="O30" s="152">
        <f t="shared" si="1"/>
        <v>4.0567949402518702</v>
      </c>
      <c r="P30" s="52">
        <f t="shared" si="8"/>
        <v>0.1953654078246658</v>
      </c>
    </row>
    <row r="31" spans="1:16" ht="20.100000000000001" customHeight="1" x14ac:dyDescent="0.25">
      <c r="A31" s="8" t="s">
        <v>176</v>
      </c>
      <c r="B31" s="19">
        <v>8386.67</v>
      </c>
      <c r="C31" s="140">
        <v>6431.7100000000019</v>
      </c>
      <c r="D31" s="247">
        <f t="shared" si="2"/>
        <v>6.9975760667574461E-3</v>
      </c>
      <c r="E31" s="215">
        <f t="shared" si="3"/>
        <v>5.4848618619344662E-3</v>
      </c>
      <c r="F31" s="52">
        <f t="shared" si="4"/>
        <v>-0.23310324598440121</v>
      </c>
      <c r="H31" s="19">
        <v>2468.8310000000001</v>
      </c>
      <c r="I31" s="140">
        <v>1925.0090000000002</v>
      </c>
      <c r="J31" s="247">
        <f t="shared" si="5"/>
        <v>9.5096470321268146E-3</v>
      </c>
      <c r="K31" s="215">
        <f t="shared" si="6"/>
        <v>7.4308573536443481E-3</v>
      </c>
      <c r="L31" s="52">
        <f t="shared" si="7"/>
        <v>-0.22027510185994906</v>
      </c>
      <c r="N31" s="27">
        <f t="shared" si="0"/>
        <v>2.9437559841987344</v>
      </c>
      <c r="O31" s="152">
        <f t="shared" si="1"/>
        <v>2.9929971967019653</v>
      </c>
      <c r="P31" s="52">
        <f t="shared" si="8"/>
        <v>1.6727341793118741E-2</v>
      </c>
    </row>
    <row r="32" spans="1:16" ht="20.100000000000001" customHeight="1" thickBot="1" x14ac:dyDescent="0.3">
      <c r="A32" s="8" t="s">
        <v>17</v>
      </c>
      <c r="B32" s="19">
        <f>B33-SUM(B7:B31)</f>
        <v>103447.60000000079</v>
      </c>
      <c r="C32" s="140">
        <f>C33-SUM(C7:C31)</f>
        <v>111377.58999999985</v>
      </c>
      <c r="D32" s="247">
        <f t="shared" si="2"/>
        <v>8.6313453363909998E-2</v>
      </c>
      <c r="E32" s="215">
        <f t="shared" si="3"/>
        <v>9.4981069679008004E-2</v>
      </c>
      <c r="F32" s="52">
        <f t="shared" si="4"/>
        <v>7.6657070826186391E-2</v>
      </c>
      <c r="H32" s="19">
        <f>H33-SUM(H7:H31)</f>
        <v>22631.594999999943</v>
      </c>
      <c r="I32" s="142">
        <f>I33-SUM(I7:I31)</f>
        <v>24038.669000000198</v>
      </c>
      <c r="J32" s="247">
        <f t="shared" si="5"/>
        <v>8.7174245715500781E-2</v>
      </c>
      <c r="K32" s="215">
        <f t="shared" si="6"/>
        <v>9.2793290997846695E-2</v>
      </c>
      <c r="L32" s="52">
        <f t="shared" si="7"/>
        <v>6.2172993109865154E-2</v>
      </c>
      <c r="N32" s="27">
        <f t="shared" si="0"/>
        <v>2.1877351432029131</v>
      </c>
      <c r="O32" s="152">
        <f t="shared" si="1"/>
        <v>2.1583039281062044</v>
      </c>
      <c r="P32" s="52">
        <f t="shared" si="8"/>
        <v>-1.3452823660189701E-2</v>
      </c>
    </row>
    <row r="33" spans="1:16" ht="26.25" customHeight="1" thickBot="1" x14ac:dyDescent="0.3">
      <c r="A33" s="12" t="s">
        <v>18</v>
      </c>
      <c r="B33" s="17">
        <v>1198510.7300000007</v>
      </c>
      <c r="C33" s="145">
        <v>1172629.3499999999</v>
      </c>
      <c r="D33" s="243">
        <f>SUM(D7:D32)</f>
        <v>1</v>
      </c>
      <c r="E33" s="244">
        <f>SUM(E7:E32)</f>
        <v>0.99999999999999989</v>
      </c>
      <c r="F33" s="57">
        <f t="shared" si="4"/>
        <v>-2.1594616845859033E-2</v>
      </c>
      <c r="G33" s="1"/>
      <c r="H33" s="17">
        <v>259613.31599999993</v>
      </c>
      <c r="I33" s="145">
        <v>259056.11000000016</v>
      </c>
      <c r="J33" s="243">
        <f>SUM(J7:J32)</f>
        <v>1</v>
      </c>
      <c r="K33" s="244">
        <f>SUM(K7:K32)</f>
        <v>1</v>
      </c>
      <c r="L33" s="57">
        <f t="shared" si="7"/>
        <v>-2.1462920646172592E-3</v>
      </c>
      <c r="N33" s="29">
        <f t="shared" si="0"/>
        <v>2.166132596910499</v>
      </c>
      <c r="O33" s="146">
        <f t="shared" si="1"/>
        <v>2.2091900565170075</v>
      </c>
      <c r="P33" s="57">
        <f t="shared" si="8"/>
        <v>1.9877573361815577E-2</v>
      </c>
    </row>
    <row r="35" spans="1:16" ht="15.75" thickBot="1" x14ac:dyDescent="0.3"/>
    <row r="36" spans="1:16" x14ac:dyDescent="0.25">
      <c r="A36" s="377" t="s">
        <v>2</v>
      </c>
      <c r="B36" s="365" t="s">
        <v>1</v>
      </c>
      <c r="C36" s="363"/>
      <c r="D36" s="365" t="s">
        <v>104</v>
      </c>
      <c r="E36" s="363"/>
      <c r="F36" s="130" t="s">
        <v>0</v>
      </c>
      <c r="H36" s="375" t="s">
        <v>19</v>
      </c>
      <c r="I36" s="376"/>
      <c r="J36" s="365" t="s">
        <v>104</v>
      </c>
      <c r="K36" s="366"/>
      <c r="L36" s="130" t="s">
        <v>0</v>
      </c>
      <c r="N36" s="373" t="s">
        <v>22</v>
      </c>
      <c r="O36" s="363"/>
      <c r="P36" s="130" t="s">
        <v>0</v>
      </c>
    </row>
    <row r="37" spans="1:16" x14ac:dyDescent="0.25">
      <c r="A37" s="378"/>
      <c r="B37" s="368" t="str">
        <f>B5</f>
        <v>jan-maio</v>
      </c>
      <c r="C37" s="370"/>
      <c r="D37" s="368" t="s">
        <v>56</v>
      </c>
      <c r="E37" s="370"/>
      <c r="F37" s="131" t="str">
        <f>F5</f>
        <v>2025/2024</v>
      </c>
      <c r="H37" s="371" t="str">
        <f>B5</f>
        <v>jan-maio</v>
      </c>
      <c r="I37" s="370"/>
      <c r="J37" s="368" t="s">
        <v>56</v>
      </c>
      <c r="K37" s="369"/>
      <c r="L37" s="131" t="str">
        <f>F37</f>
        <v>2025/2024</v>
      </c>
      <c r="N37" s="371" t="str">
        <f>B5</f>
        <v>jan-maio</v>
      </c>
      <c r="O37" s="369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161</v>
      </c>
      <c r="B39" s="39">
        <v>64557.370000000017</v>
      </c>
      <c r="C39" s="147">
        <v>70875.73</v>
      </c>
      <c r="D39" s="247">
        <f t="shared" ref="D39:D61" si="9">B39/$B$62</f>
        <v>0.12652209974094841</v>
      </c>
      <c r="E39" s="246">
        <f t="shared" ref="E39:E61" si="10">C39/$C$62</f>
        <v>0.14632380377935369</v>
      </c>
      <c r="F39" s="52">
        <f>(C39-B39)/B39</f>
        <v>9.7872016781352419E-2</v>
      </c>
      <c r="H39" s="39">
        <v>14326.090000000004</v>
      </c>
      <c r="I39" s="147">
        <v>16050.309000000001</v>
      </c>
      <c r="J39" s="247">
        <f t="shared" ref="J39:J61" si="11">H39/$H$62</f>
        <v>0.1508178707210725</v>
      </c>
      <c r="K39" s="246">
        <f t="shared" ref="K39:K61" si="12">I39/$I$62</f>
        <v>0.16932269966459559</v>
      </c>
      <c r="L39" s="52">
        <f>(I39-H39)/H39</f>
        <v>0.12035517018251295</v>
      </c>
      <c r="N39" s="27">
        <f t="shared" ref="N39:N62" si="13">(H39/B39)*10</f>
        <v>2.2191254073702198</v>
      </c>
      <c r="O39" s="151">
        <f t="shared" ref="O39:O62" si="14">(I39/C39)*10</f>
        <v>2.2645705377567191</v>
      </c>
      <c r="P39" s="61">
        <f t="shared" si="8"/>
        <v>2.047884731325491E-2</v>
      </c>
    </row>
    <row r="40" spans="1:16" ht="20.100000000000001" customHeight="1" x14ac:dyDescent="0.25">
      <c r="A40" s="38" t="s">
        <v>157</v>
      </c>
      <c r="B40" s="19">
        <v>83338.169999999984</v>
      </c>
      <c r="C40" s="140">
        <v>77911.31</v>
      </c>
      <c r="D40" s="247">
        <f t="shared" si="9"/>
        <v>0.16332945807687194</v>
      </c>
      <c r="E40" s="215">
        <f t="shared" si="10"/>
        <v>0.16084884397850149</v>
      </c>
      <c r="F40" s="52">
        <f t="shared" ref="F40:F62" si="15">(C40-B40)/B40</f>
        <v>-6.5118540519908064E-2</v>
      </c>
      <c r="H40" s="19">
        <v>15373.599999999997</v>
      </c>
      <c r="I40" s="140">
        <v>14344.384</v>
      </c>
      <c r="J40" s="247">
        <f t="shared" si="11"/>
        <v>0.16184552919306519</v>
      </c>
      <c r="K40" s="215">
        <f t="shared" si="12"/>
        <v>0.15132604761102295</v>
      </c>
      <c r="L40" s="52">
        <f t="shared" ref="L40:L62" si="16">(I40-H40)/H40</f>
        <v>-6.6946974033407713E-2</v>
      </c>
      <c r="N40" s="27">
        <f t="shared" si="13"/>
        <v>1.844724932164937</v>
      </c>
      <c r="O40" s="152">
        <f t="shared" si="14"/>
        <v>1.841117034227765</v>
      </c>
      <c r="P40" s="52">
        <f t="shared" si="8"/>
        <v>-1.9557918225444715E-3</v>
      </c>
    </row>
    <row r="41" spans="1:16" ht="20.100000000000001" customHeight="1" x14ac:dyDescent="0.25">
      <c r="A41" s="38" t="s">
        <v>153</v>
      </c>
      <c r="B41" s="19">
        <v>64793.53</v>
      </c>
      <c r="C41" s="140">
        <v>65574.459999999977</v>
      </c>
      <c r="D41" s="247">
        <f t="shared" si="9"/>
        <v>0.12698493549579437</v>
      </c>
      <c r="E41" s="215">
        <f t="shared" si="10"/>
        <v>0.13537926759946001</v>
      </c>
      <c r="F41" s="52">
        <f t="shared" si="15"/>
        <v>1.2052592288149425E-2</v>
      </c>
      <c r="H41" s="19">
        <v>12161.808000000003</v>
      </c>
      <c r="I41" s="140">
        <v>12222.025000000005</v>
      </c>
      <c r="J41" s="247">
        <f t="shared" si="11"/>
        <v>0.12803339827395371</v>
      </c>
      <c r="K41" s="215">
        <f t="shared" si="12"/>
        <v>0.12893622598594082</v>
      </c>
      <c r="L41" s="52">
        <f t="shared" si="16"/>
        <v>4.95131973798652E-3</v>
      </c>
      <c r="N41" s="27">
        <f t="shared" si="13"/>
        <v>1.8770096335235944</v>
      </c>
      <c r="O41" s="152">
        <f t="shared" si="14"/>
        <v>1.8638392142306637</v>
      </c>
      <c r="P41" s="52">
        <f t="shared" si="8"/>
        <v>-7.0167030886286444E-3</v>
      </c>
    </row>
    <row r="42" spans="1:16" ht="20.100000000000001" customHeight="1" x14ac:dyDescent="0.25">
      <c r="A42" s="38" t="s">
        <v>164</v>
      </c>
      <c r="B42" s="19">
        <v>113918.33</v>
      </c>
      <c r="C42" s="140">
        <v>97440.13</v>
      </c>
      <c r="D42" s="247">
        <f t="shared" si="9"/>
        <v>0.22326167113967424</v>
      </c>
      <c r="E42" s="215">
        <f t="shared" si="10"/>
        <v>0.20116632960753586</v>
      </c>
      <c r="F42" s="52">
        <f t="shared" si="15"/>
        <v>-0.14464924125906689</v>
      </c>
      <c r="H42" s="19">
        <v>9282.7990000000045</v>
      </c>
      <c r="I42" s="140">
        <v>10038.111000000003</v>
      </c>
      <c r="J42" s="247">
        <f t="shared" si="11"/>
        <v>9.7724639417433617E-2</v>
      </c>
      <c r="K42" s="215">
        <f t="shared" si="12"/>
        <v>0.10589703002309012</v>
      </c>
      <c r="L42" s="52">
        <f t="shared" si="16"/>
        <v>8.1366837739349704E-2</v>
      </c>
      <c r="N42" s="27">
        <f t="shared" si="13"/>
        <v>0.81486438574020559</v>
      </c>
      <c r="O42" s="152">
        <f t="shared" si="14"/>
        <v>1.0301824309963465</v>
      </c>
      <c r="P42" s="52">
        <f t="shared" si="8"/>
        <v>0.26423788918023527</v>
      </c>
    </row>
    <row r="43" spans="1:16" ht="20.100000000000001" customHeight="1" x14ac:dyDescent="0.25">
      <c r="A43" s="38" t="s">
        <v>166</v>
      </c>
      <c r="B43" s="19">
        <v>39111.800000000003</v>
      </c>
      <c r="C43" s="140">
        <v>39166.239999999998</v>
      </c>
      <c r="D43" s="247">
        <f t="shared" si="9"/>
        <v>7.6652860248923163E-2</v>
      </c>
      <c r="E43" s="215">
        <f t="shared" si="10"/>
        <v>8.0859177274577268E-2</v>
      </c>
      <c r="F43" s="52">
        <f t="shared" si="15"/>
        <v>1.3919073016326288E-3</v>
      </c>
      <c r="H43" s="19">
        <v>9306.6089999999986</v>
      </c>
      <c r="I43" s="140">
        <v>9099.6019999999953</v>
      </c>
      <c r="J43" s="247">
        <f t="shared" si="11"/>
        <v>9.7975299123038415E-2</v>
      </c>
      <c r="K43" s="215">
        <f t="shared" si="12"/>
        <v>9.5996231381797845E-2</v>
      </c>
      <c r="L43" s="52">
        <f t="shared" si="16"/>
        <v>-2.2243010316647372E-2</v>
      </c>
      <c r="N43" s="27">
        <f t="shared" si="13"/>
        <v>2.3794887987768392</v>
      </c>
      <c r="O43" s="152">
        <f t="shared" si="14"/>
        <v>2.3233279477427486</v>
      </c>
      <c r="P43" s="52">
        <f t="shared" si="8"/>
        <v>-2.3602065730655947E-2</v>
      </c>
    </row>
    <row r="44" spans="1:16" ht="20.100000000000001" customHeight="1" x14ac:dyDescent="0.25">
      <c r="A44" s="38" t="s">
        <v>162</v>
      </c>
      <c r="B44" s="19">
        <v>15844.940000000002</v>
      </c>
      <c r="C44" s="140">
        <v>21408.9</v>
      </c>
      <c r="D44" s="247">
        <f t="shared" si="9"/>
        <v>3.1053543213878491E-2</v>
      </c>
      <c r="E44" s="215">
        <f t="shared" si="10"/>
        <v>4.4198933580392133E-2</v>
      </c>
      <c r="F44" s="52">
        <f t="shared" si="15"/>
        <v>0.35115058813728534</v>
      </c>
      <c r="H44" s="19">
        <v>4261.4489999999996</v>
      </c>
      <c r="I44" s="140">
        <v>5573.2599999999975</v>
      </c>
      <c r="J44" s="247">
        <f t="shared" si="11"/>
        <v>4.4862391927346784E-2</v>
      </c>
      <c r="K44" s="215">
        <f t="shared" si="12"/>
        <v>5.8795094171252622E-2</v>
      </c>
      <c r="L44" s="52">
        <f t="shared" si="16"/>
        <v>0.30783214817307397</v>
      </c>
      <c r="N44" s="27">
        <f t="shared" si="13"/>
        <v>2.6894699506593267</v>
      </c>
      <c r="O44" s="152">
        <f t="shared" si="14"/>
        <v>2.603244445067237</v>
      </c>
      <c r="P44" s="52">
        <f t="shared" si="8"/>
        <v>-3.2060408621018971E-2</v>
      </c>
    </row>
    <row r="45" spans="1:16" ht="20.100000000000001" customHeight="1" x14ac:dyDescent="0.25">
      <c r="A45" s="38" t="s">
        <v>160</v>
      </c>
      <c r="B45" s="19">
        <v>27126.770000000004</v>
      </c>
      <c r="C45" s="140">
        <v>19072.890000000003</v>
      </c>
      <c r="D45" s="247">
        <f t="shared" si="9"/>
        <v>5.3164122076066085E-2</v>
      </c>
      <c r="E45" s="215">
        <f t="shared" si="10"/>
        <v>3.9376212617001589E-2</v>
      </c>
      <c r="F45" s="52">
        <f t="shared" si="15"/>
        <v>-0.2968978614114397</v>
      </c>
      <c r="H45" s="19">
        <v>6667.3610000000008</v>
      </c>
      <c r="I45" s="140">
        <v>5275.3650000000007</v>
      </c>
      <c r="J45" s="247">
        <f t="shared" si="11"/>
        <v>7.0190623495225882E-2</v>
      </c>
      <c r="K45" s="215">
        <f t="shared" si="12"/>
        <v>5.5652451520785011E-2</v>
      </c>
      <c r="L45" s="52">
        <f t="shared" si="16"/>
        <v>-0.20877765580714769</v>
      </c>
      <c r="N45" s="27">
        <f t="shared" si="13"/>
        <v>2.4578528884935431</v>
      </c>
      <c r="O45" s="152">
        <f t="shared" si="14"/>
        <v>2.7658970402492749</v>
      </c>
      <c r="P45" s="52">
        <f t="shared" si="8"/>
        <v>0.12533058963693181</v>
      </c>
    </row>
    <row r="46" spans="1:16" ht="20.100000000000001" customHeight="1" x14ac:dyDescent="0.25">
      <c r="A46" s="38" t="s">
        <v>169</v>
      </c>
      <c r="B46" s="19">
        <v>27595.089999999997</v>
      </c>
      <c r="C46" s="140">
        <v>22711.650000000005</v>
      </c>
      <c r="D46" s="247">
        <f t="shared" si="9"/>
        <v>5.4081954226766774E-2</v>
      </c>
      <c r="E46" s="215">
        <f t="shared" si="10"/>
        <v>4.6888476748039976E-2</v>
      </c>
      <c r="F46" s="52">
        <f t="shared" si="15"/>
        <v>-0.17696771418393606</v>
      </c>
      <c r="H46" s="19">
        <v>5815.688000000001</v>
      </c>
      <c r="I46" s="140">
        <v>4795.1450000000013</v>
      </c>
      <c r="J46" s="247">
        <f t="shared" si="11"/>
        <v>6.1224638469958841E-2</v>
      </c>
      <c r="K46" s="215">
        <f t="shared" si="12"/>
        <v>5.0586371681890195E-2</v>
      </c>
      <c r="L46" s="52">
        <f t="shared" si="16"/>
        <v>-0.1754810436873504</v>
      </c>
      <c r="N46" s="27">
        <f t="shared" si="13"/>
        <v>2.1075082559977161</v>
      </c>
      <c r="O46" s="152">
        <f t="shared" si="14"/>
        <v>2.1113151180121217</v>
      </c>
      <c r="P46" s="52">
        <f t="shared" si="8"/>
        <v>1.806333144162893E-3</v>
      </c>
    </row>
    <row r="47" spans="1:16" ht="20.100000000000001" customHeight="1" x14ac:dyDescent="0.25">
      <c r="A47" s="38" t="s">
        <v>171</v>
      </c>
      <c r="B47" s="19">
        <v>18333.68</v>
      </c>
      <c r="C47" s="140">
        <v>19825.47</v>
      </c>
      <c r="D47" s="247">
        <f t="shared" si="9"/>
        <v>3.5931074787876743E-2</v>
      </c>
      <c r="E47" s="215">
        <f t="shared" si="10"/>
        <v>4.0929923150187855E-2</v>
      </c>
      <c r="F47" s="52">
        <f t="shared" si="15"/>
        <v>8.1368825025854102E-2</v>
      </c>
      <c r="H47" s="19">
        <v>4128.3440000000001</v>
      </c>
      <c r="I47" s="140">
        <v>4129.0150000000003</v>
      </c>
      <c r="J47" s="247">
        <f t="shared" si="11"/>
        <v>4.3461129427786314E-2</v>
      </c>
      <c r="K47" s="215">
        <f t="shared" si="12"/>
        <v>4.3559034704915033E-2</v>
      </c>
      <c r="L47" s="52">
        <f t="shared" si="16"/>
        <v>1.6253490503705033E-4</v>
      </c>
      <c r="N47" s="27">
        <f t="shared" si="13"/>
        <v>2.2517814208604054</v>
      </c>
      <c r="O47" s="152">
        <f t="shared" si="14"/>
        <v>2.0826820246884434</v>
      </c>
      <c r="P47" s="52">
        <f t="shared" si="8"/>
        <v>-7.5095830619007931E-2</v>
      </c>
    </row>
    <row r="48" spans="1:16" ht="20.100000000000001" customHeight="1" x14ac:dyDescent="0.25">
      <c r="A48" s="38" t="s">
        <v>167</v>
      </c>
      <c r="B48" s="19">
        <v>17479.169999999991</v>
      </c>
      <c r="C48" s="140">
        <v>12588.85</v>
      </c>
      <c r="D48" s="247">
        <f t="shared" si="9"/>
        <v>3.4256372124964067E-2</v>
      </c>
      <c r="E48" s="215">
        <f t="shared" si="10"/>
        <v>2.5989833433923248E-2</v>
      </c>
      <c r="F48" s="52">
        <f t="shared" si="15"/>
        <v>-0.27977987513137026</v>
      </c>
      <c r="H48" s="19">
        <v>3069.259</v>
      </c>
      <c r="I48" s="140">
        <v>2749.1219999999989</v>
      </c>
      <c r="J48" s="247">
        <f t="shared" si="11"/>
        <v>3.2311615177029337E-2</v>
      </c>
      <c r="K48" s="215">
        <f t="shared" si="12"/>
        <v>2.9001856521723796E-2</v>
      </c>
      <c r="L48" s="52">
        <f t="shared" si="16"/>
        <v>-0.10430432882985798</v>
      </c>
      <c r="N48" s="27">
        <f t="shared" si="13"/>
        <v>1.75595237073614</v>
      </c>
      <c r="O48" s="152">
        <f t="shared" si="14"/>
        <v>2.1837753249899707</v>
      </c>
      <c r="P48" s="52">
        <f t="shared" si="8"/>
        <v>0.24364154824682202</v>
      </c>
    </row>
    <row r="49" spans="1:16" ht="20.100000000000001" customHeight="1" x14ac:dyDescent="0.25">
      <c r="A49" s="38" t="s">
        <v>173</v>
      </c>
      <c r="B49" s="19">
        <v>10040.27</v>
      </c>
      <c r="C49" s="140">
        <v>8775.42</v>
      </c>
      <c r="D49" s="247">
        <f t="shared" si="9"/>
        <v>1.9677320224879852E-2</v>
      </c>
      <c r="E49" s="215">
        <f t="shared" si="10"/>
        <v>1.8116960970439615E-2</v>
      </c>
      <c r="F49" s="52">
        <f t="shared" si="15"/>
        <v>-0.12597768785102395</v>
      </c>
      <c r="H49" s="19">
        <v>2978.9220000000005</v>
      </c>
      <c r="I49" s="140">
        <v>2618.8429999999994</v>
      </c>
      <c r="J49" s="247">
        <f t="shared" si="11"/>
        <v>3.1360592672819917E-2</v>
      </c>
      <c r="K49" s="215">
        <f t="shared" si="12"/>
        <v>2.762747849637838E-2</v>
      </c>
      <c r="L49" s="52">
        <f t="shared" si="16"/>
        <v>-0.12087560533642741</v>
      </c>
      <c r="N49" s="27">
        <f t="shared" si="13"/>
        <v>2.9669739957192389</v>
      </c>
      <c r="O49" s="152">
        <f t="shared" si="14"/>
        <v>2.9842936292507933</v>
      </c>
      <c r="P49" s="52">
        <f t="shared" si="8"/>
        <v>5.8374739908550743E-3</v>
      </c>
    </row>
    <row r="50" spans="1:16" ht="20.100000000000001" customHeight="1" x14ac:dyDescent="0.25">
      <c r="A50" s="38" t="s">
        <v>176</v>
      </c>
      <c r="B50" s="19">
        <v>8386.67</v>
      </c>
      <c r="C50" s="140">
        <v>6431.7100000000019</v>
      </c>
      <c r="D50" s="247">
        <f t="shared" si="9"/>
        <v>1.6436529217878911E-2</v>
      </c>
      <c r="E50" s="215">
        <f t="shared" si="10"/>
        <v>1.3278343263705465E-2</v>
      </c>
      <c r="F50" s="52">
        <f t="shared" si="15"/>
        <v>-0.23310324598440121</v>
      </c>
      <c r="H50" s="19">
        <v>2468.8310000000001</v>
      </c>
      <c r="I50" s="140">
        <v>1925.0090000000002</v>
      </c>
      <c r="J50" s="247">
        <f t="shared" si="11"/>
        <v>2.5990611156999299E-2</v>
      </c>
      <c r="K50" s="215">
        <f t="shared" si="12"/>
        <v>2.0307878232041731E-2</v>
      </c>
      <c r="L50" s="52">
        <f t="shared" si="16"/>
        <v>-0.22027510185994906</v>
      </c>
      <c r="N50" s="27">
        <f t="shared" si="13"/>
        <v>2.9437559841987344</v>
      </c>
      <c r="O50" s="152">
        <f t="shared" si="14"/>
        <v>2.9929971967019653</v>
      </c>
      <c r="P50" s="52">
        <f t="shared" si="8"/>
        <v>1.6727341793118741E-2</v>
      </c>
    </row>
    <row r="51" spans="1:16" ht="20.100000000000001" customHeight="1" x14ac:dyDescent="0.25">
      <c r="A51" s="38" t="s">
        <v>179</v>
      </c>
      <c r="B51" s="19">
        <v>3610.34</v>
      </c>
      <c r="C51" s="140">
        <v>5493.23</v>
      </c>
      <c r="D51" s="247">
        <f t="shared" si="9"/>
        <v>7.0756878351570943E-3</v>
      </c>
      <c r="E51" s="215">
        <f t="shared" si="10"/>
        <v>1.1340839926937742E-2</v>
      </c>
      <c r="F51" s="52">
        <f t="shared" si="15"/>
        <v>0.52152705839339208</v>
      </c>
      <c r="H51" s="19">
        <v>1125.3230000000001</v>
      </c>
      <c r="I51" s="140">
        <v>1757.623</v>
      </c>
      <c r="J51" s="247">
        <f t="shared" si="11"/>
        <v>1.184683460270384E-2</v>
      </c>
      <c r="K51" s="215">
        <f t="shared" si="12"/>
        <v>1.8542039991416081E-2</v>
      </c>
      <c r="L51" s="52">
        <f t="shared" si="16"/>
        <v>0.56188312155709952</v>
      </c>
      <c r="N51" s="27">
        <f t="shared" si="13"/>
        <v>3.1169446644914327</v>
      </c>
      <c r="O51" s="152">
        <f t="shared" si="14"/>
        <v>3.1996166190019353</v>
      </c>
      <c r="P51" s="52">
        <f t="shared" si="8"/>
        <v>2.6523394993921558E-2</v>
      </c>
    </row>
    <row r="52" spans="1:16" ht="20.100000000000001" customHeight="1" x14ac:dyDescent="0.25">
      <c r="A52" s="38" t="s">
        <v>178</v>
      </c>
      <c r="B52" s="19">
        <v>6889.17</v>
      </c>
      <c r="C52" s="140">
        <v>7145.2899999999991</v>
      </c>
      <c r="D52" s="247">
        <f t="shared" si="9"/>
        <v>1.3501669195513219E-2</v>
      </c>
      <c r="E52" s="215">
        <f t="shared" si="10"/>
        <v>1.4751537824112404E-2</v>
      </c>
      <c r="F52" s="52">
        <f t="shared" si="15"/>
        <v>3.7177192608107937E-2</v>
      </c>
      <c r="H52" s="19">
        <v>1556.8850000000002</v>
      </c>
      <c r="I52" s="140">
        <v>1715.2260000000003</v>
      </c>
      <c r="J52" s="247">
        <f t="shared" si="11"/>
        <v>1.6390102299900178E-2</v>
      </c>
      <c r="K52" s="215">
        <f t="shared" si="12"/>
        <v>1.8094772932714609E-2</v>
      </c>
      <c r="L52" s="52">
        <f t="shared" si="16"/>
        <v>0.10170372249716587</v>
      </c>
      <c r="N52" s="27">
        <f t="shared" ref="N52" si="17">(H52/B52)*10</f>
        <v>2.259902136251537</v>
      </c>
      <c r="O52" s="152">
        <f t="shared" ref="O52" si="18">(I52/C52)*10</f>
        <v>2.4004987901120884</v>
      </c>
      <c r="P52" s="52">
        <f t="shared" ref="P52" si="19">(O52-N52)/N52</f>
        <v>6.2213602795100152E-2</v>
      </c>
    </row>
    <row r="53" spans="1:16" ht="20.100000000000001" customHeight="1" x14ac:dyDescent="0.25">
      <c r="A53" s="38" t="s">
        <v>181</v>
      </c>
      <c r="B53" s="19">
        <v>995.79999999999984</v>
      </c>
      <c r="C53" s="140">
        <v>3257.9900000000002</v>
      </c>
      <c r="D53" s="247">
        <f t="shared" si="9"/>
        <v>1.9516084208826409E-3</v>
      </c>
      <c r="E53" s="215">
        <f t="shared" si="10"/>
        <v>6.7261598501362407E-3</v>
      </c>
      <c r="F53" s="52">
        <f t="shared" si="15"/>
        <v>2.2717312713396272</v>
      </c>
      <c r="H53" s="19">
        <v>217.27999999999997</v>
      </c>
      <c r="I53" s="140">
        <v>573.36299999999983</v>
      </c>
      <c r="J53" s="247">
        <f t="shared" si="11"/>
        <v>2.2874145667292766E-3</v>
      </c>
      <c r="K53" s="215">
        <f t="shared" si="12"/>
        <v>6.0486917135234896E-3</v>
      </c>
      <c r="L53" s="52">
        <f t="shared" si="16"/>
        <v>1.6388208762886594</v>
      </c>
      <c r="N53" s="27">
        <f t="shared" ref="N53" si="20">(H53/B53)*10</f>
        <v>2.1819642498493677</v>
      </c>
      <c r="O53" s="152">
        <f t="shared" ref="O53" si="21">(I53/C53)*10</f>
        <v>1.7598672801328419</v>
      </c>
      <c r="P53" s="52">
        <f t="shared" ref="P53" si="22">(O53-N53)/N53</f>
        <v>-0.19344816018212274</v>
      </c>
    </row>
    <row r="54" spans="1:16" ht="20.100000000000001" customHeight="1" x14ac:dyDescent="0.25">
      <c r="A54" s="38" t="s">
        <v>182</v>
      </c>
      <c r="B54" s="19">
        <v>2849.06</v>
      </c>
      <c r="C54" s="140">
        <v>1893.32</v>
      </c>
      <c r="D54" s="247">
        <f t="shared" si="9"/>
        <v>5.5837010319340205E-3</v>
      </c>
      <c r="E54" s="215">
        <f t="shared" si="10"/>
        <v>3.9087820918603019E-3</v>
      </c>
      <c r="F54" s="52">
        <f t="shared" si="15"/>
        <v>-0.33545801071230513</v>
      </c>
      <c r="H54" s="19">
        <v>687.00500000000011</v>
      </c>
      <c r="I54" s="140">
        <v>457.26000000000005</v>
      </c>
      <c r="J54" s="247">
        <f t="shared" si="11"/>
        <v>7.2324431351981182E-3</v>
      </c>
      <c r="K54" s="215">
        <f t="shared" si="12"/>
        <v>4.8238633691496521E-3</v>
      </c>
      <c r="L54" s="52">
        <f t="shared" si="16"/>
        <v>-0.33441532448817696</v>
      </c>
      <c r="N54" s="27">
        <f t="shared" ref="N54" si="23">(H54/B54)*10</f>
        <v>2.4113391785360792</v>
      </c>
      <c r="O54" s="152">
        <f t="shared" ref="O54" si="24">(I54/C54)*10</f>
        <v>2.415122641708745</v>
      </c>
      <c r="P54" s="52">
        <f t="shared" ref="P54" si="25">(O54-N54)/N54</f>
        <v>1.569029859566585E-3</v>
      </c>
    </row>
    <row r="55" spans="1:16" ht="20.100000000000001" customHeight="1" x14ac:dyDescent="0.25">
      <c r="A55" s="38" t="s">
        <v>184</v>
      </c>
      <c r="B55" s="19">
        <v>2377.38</v>
      </c>
      <c r="C55" s="140">
        <v>1339.1200000000001</v>
      </c>
      <c r="D55" s="247">
        <f t="shared" si="9"/>
        <v>4.6592838196806326E-3</v>
      </c>
      <c r="E55" s="215">
        <f t="shared" si="10"/>
        <v>2.7646294735448676E-3</v>
      </c>
      <c r="F55" s="52">
        <f t="shared" si="15"/>
        <v>-0.43672446138185733</v>
      </c>
      <c r="H55" s="19">
        <v>595.14100000000019</v>
      </c>
      <c r="I55" s="140">
        <v>366.02600000000012</v>
      </c>
      <c r="J55" s="247">
        <f t="shared" si="11"/>
        <v>6.2653451429391981E-3</v>
      </c>
      <c r="K55" s="215">
        <f t="shared" si="12"/>
        <v>3.8613904858425642E-3</v>
      </c>
      <c r="L55" s="52">
        <f t="shared" si="16"/>
        <v>-0.38497599728467707</v>
      </c>
      <c r="N55" s="27">
        <f t="shared" ref="N55:N56" si="26">(H55/B55)*10</f>
        <v>2.5033482236748021</v>
      </c>
      <c r="O55" s="152">
        <f t="shared" ref="O55:O56" si="27">(I55/C55)*10</f>
        <v>2.7333323376545797</v>
      </c>
      <c r="P55" s="52">
        <f t="shared" ref="P55:P56" si="28">(O55-N55)/N55</f>
        <v>9.1870604259031652E-2</v>
      </c>
    </row>
    <row r="56" spans="1:16" ht="20.100000000000001" customHeight="1" x14ac:dyDescent="0.25">
      <c r="A56" s="38" t="s">
        <v>180</v>
      </c>
      <c r="B56" s="19">
        <v>793.85</v>
      </c>
      <c r="C56" s="140">
        <v>992.8000000000003</v>
      </c>
      <c r="D56" s="247">
        <f t="shared" si="9"/>
        <v>1.5558187838096854E-3</v>
      </c>
      <c r="E56" s="215">
        <f t="shared" si="10"/>
        <v>2.0496476352644608E-3</v>
      </c>
      <c r="F56" s="52">
        <f t="shared" si="15"/>
        <v>0.250614095861939</v>
      </c>
      <c r="H56" s="19">
        <v>270.27</v>
      </c>
      <c r="I56" s="140">
        <v>341.30500000000001</v>
      </c>
      <c r="J56" s="247">
        <f t="shared" si="11"/>
        <v>2.8452666372879311E-3</v>
      </c>
      <c r="K56" s="215">
        <f t="shared" si="12"/>
        <v>3.6005963504518695E-3</v>
      </c>
      <c r="L56" s="52">
        <f t="shared" si="16"/>
        <v>0.26282976282976295</v>
      </c>
      <c r="N56" s="27">
        <f t="shared" si="26"/>
        <v>3.4045474585878943</v>
      </c>
      <c r="O56" s="152">
        <f t="shared" si="27"/>
        <v>3.4378021756647854</v>
      </c>
      <c r="P56" s="52">
        <f t="shared" si="28"/>
        <v>9.7677349137862118E-3</v>
      </c>
    </row>
    <row r="57" spans="1:16" ht="20.100000000000001" customHeight="1" x14ac:dyDescent="0.25">
      <c r="A57" s="38" t="s">
        <v>183</v>
      </c>
      <c r="B57" s="19">
        <v>910.63000000000022</v>
      </c>
      <c r="C57" s="140">
        <v>672.19999999999982</v>
      </c>
      <c r="D57" s="247">
        <f t="shared" si="9"/>
        <v>1.7846888695605141E-3</v>
      </c>
      <c r="E57" s="215">
        <f t="shared" si="10"/>
        <v>1.3877650487759568E-3</v>
      </c>
      <c r="F57" s="52">
        <f t="shared" si="15"/>
        <v>-0.26182972228018003</v>
      </c>
      <c r="H57" s="19">
        <v>239.381</v>
      </c>
      <c r="I57" s="140">
        <v>201.71399999999988</v>
      </c>
      <c r="J57" s="247">
        <f t="shared" si="11"/>
        <v>2.5200827798150822E-3</v>
      </c>
      <c r="K57" s="215">
        <f t="shared" si="12"/>
        <v>2.1279814014885452E-3</v>
      </c>
      <c r="L57" s="52">
        <f t="shared" si="16"/>
        <v>-0.15735166951428942</v>
      </c>
      <c r="N57" s="27">
        <f t="shared" si="13"/>
        <v>2.6287405422619496</v>
      </c>
      <c r="O57" s="152">
        <f t="shared" si="14"/>
        <v>3.0008033323415639</v>
      </c>
      <c r="P57" s="52">
        <f t="shared" si="8"/>
        <v>0.14153652066379507</v>
      </c>
    </row>
    <row r="58" spans="1:16" ht="20.100000000000001" customHeight="1" x14ac:dyDescent="0.25">
      <c r="A58" s="38" t="s">
        <v>186</v>
      </c>
      <c r="B58" s="19">
        <v>415.9</v>
      </c>
      <c r="C58" s="140">
        <v>550.46999999999991</v>
      </c>
      <c r="D58" s="247">
        <f t="shared" si="9"/>
        <v>8.1509735111979348E-4</v>
      </c>
      <c r="E58" s="215">
        <f t="shared" si="10"/>
        <v>1.1364519880983353E-3</v>
      </c>
      <c r="F58" s="52">
        <f t="shared" si="15"/>
        <v>0.32356335657609991</v>
      </c>
      <c r="H58" s="19">
        <v>128.62799999999999</v>
      </c>
      <c r="I58" s="140">
        <v>159.75900000000004</v>
      </c>
      <c r="J58" s="247">
        <f t="shared" si="11"/>
        <v>1.3541308951088614E-3</v>
      </c>
      <c r="K58" s="215">
        <f t="shared" si="12"/>
        <v>1.6853772208196198E-3</v>
      </c>
      <c r="L58" s="52">
        <f t="shared" si="16"/>
        <v>0.24202350965575195</v>
      </c>
      <c r="N58" s="27">
        <f t="shared" si="13"/>
        <v>3.0927626833373405</v>
      </c>
      <c r="O58" s="152">
        <f t="shared" si="14"/>
        <v>2.9022290043054126</v>
      </c>
      <c r="P58" s="52">
        <f t="shared" si="8"/>
        <v>-6.1606304311175482E-2</v>
      </c>
    </row>
    <row r="59" spans="1:16" ht="20.100000000000001" customHeight="1" x14ac:dyDescent="0.25">
      <c r="A59" s="38" t="s">
        <v>185</v>
      </c>
      <c r="B59" s="19">
        <v>418.63000000000005</v>
      </c>
      <c r="C59" s="140">
        <v>442.37</v>
      </c>
      <c r="D59" s="247">
        <f t="shared" si="9"/>
        <v>8.2044771363135179E-4</v>
      </c>
      <c r="E59" s="215">
        <f t="shared" si="10"/>
        <v>9.1327822765102673E-4</v>
      </c>
      <c r="F59" s="52">
        <f>(C59-B59)/B59</f>
        <v>5.6708788190048369E-2</v>
      </c>
      <c r="H59" s="19">
        <v>118.58900000000001</v>
      </c>
      <c r="I59" s="140">
        <v>142.81400000000002</v>
      </c>
      <c r="J59" s="247">
        <f t="shared" si="11"/>
        <v>1.2484453518679043E-3</v>
      </c>
      <c r="K59" s="215">
        <f t="shared" si="12"/>
        <v>1.5066159804088229E-3</v>
      </c>
      <c r="L59" s="52">
        <f>(I59-H59)/H59</f>
        <v>0.20427695654740327</v>
      </c>
      <c r="N59" s="27">
        <f t="shared" si="13"/>
        <v>2.8327879033991832</v>
      </c>
      <c r="O59" s="152">
        <f t="shared" si="14"/>
        <v>3.2283834798923983</v>
      </c>
      <c r="P59" s="52">
        <f>(O59-N59)/N59</f>
        <v>0.13964885123186352</v>
      </c>
    </row>
    <row r="60" spans="1:16" ht="20.100000000000001" customHeight="1" x14ac:dyDescent="0.25">
      <c r="A60" s="38" t="s">
        <v>205</v>
      </c>
      <c r="B60" s="19">
        <v>65.02000000000001</v>
      </c>
      <c r="C60" s="140">
        <v>355.94000000000005</v>
      </c>
      <c r="D60" s="247">
        <f t="shared" si="9"/>
        <v>1.2742878040348398E-4</v>
      </c>
      <c r="E60" s="215">
        <f t="shared" si="10"/>
        <v>7.3484244489930716E-4</v>
      </c>
      <c r="F60" s="52">
        <f>(C60-B60)/B60</f>
        <v>4.4743155952014773</v>
      </c>
      <c r="H60" s="19">
        <v>22.366</v>
      </c>
      <c r="I60" s="140">
        <v>94.685999999999979</v>
      </c>
      <c r="J60" s="247">
        <f t="shared" si="11"/>
        <v>2.3545799981345271E-4</v>
      </c>
      <c r="K60" s="215">
        <f t="shared" si="12"/>
        <v>9.9888974975135322E-4</v>
      </c>
      <c r="L60" s="52">
        <f>(I60-H60)/H60</f>
        <v>3.2334793883573272</v>
      </c>
      <c r="N60" s="27">
        <f t="shared" si="13"/>
        <v>3.4398646570286062</v>
      </c>
      <c r="O60" s="152">
        <f t="shared" si="14"/>
        <v>2.6601674439512268</v>
      </c>
      <c r="P60" s="52">
        <f>(O60-N60)/N60</f>
        <v>-0.22666508447773948</v>
      </c>
    </row>
    <row r="61" spans="1:16" ht="20.100000000000001" customHeight="1" thickBot="1" x14ac:dyDescent="0.3">
      <c r="A61" s="8" t="s">
        <v>17</v>
      </c>
      <c r="B61" s="19">
        <f>B62-SUM(B39:B60)</f>
        <v>394.23000000003958</v>
      </c>
      <c r="C61" s="140">
        <f>C62-SUM(C39:C60)</f>
        <v>450.45000000001164</v>
      </c>
      <c r="D61" s="247">
        <f t="shared" si="9"/>
        <v>7.7262762378453587E-4</v>
      </c>
      <c r="E61" s="215">
        <f t="shared" si="10"/>
        <v>9.2995948560122888E-4</v>
      </c>
      <c r="F61" s="52">
        <f t="shared" si="15"/>
        <v>0.14260710752597827</v>
      </c>
      <c r="H61" s="19">
        <f>H62-SUM(H39:H60)</f>
        <v>187.71199999998498</v>
      </c>
      <c r="I61" s="140">
        <f>I62-SUM(I39:I60)</f>
        <v>161.27600000001257</v>
      </c>
      <c r="J61" s="247">
        <f t="shared" si="11"/>
        <v>1.9761375329061656E-3</v>
      </c>
      <c r="K61" s="215">
        <f t="shared" si="12"/>
        <v>1.7013808089993436E-3</v>
      </c>
      <c r="L61" s="52">
        <f t="shared" si="16"/>
        <v>-0.14083276508680598</v>
      </c>
      <c r="N61" s="27">
        <f t="shared" si="13"/>
        <v>4.7614844126516536</v>
      </c>
      <c r="O61" s="152">
        <f t="shared" si="14"/>
        <v>3.580330780330967</v>
      </c>
      <c r="P61" s="52">
        <f t="shared" si="8"/>
        <v>-0.24806416024008496</v>
      </c>
    </row>
    <row r="62" spans="1:16" ht="26.25" customHeight="1" thickBot="1" x14ac:dyDescent="0.3">
      <c r="A62" s="12" t="s">
        <v>18</v>
      </c>
      <c r="B62" s="17">
        <v>510245.80000000005</v>
      </c>
      <c r="C62" s="145">
        <v>484375.93999999994</v>
      </c>
      <c r="D62" s="253">
        <f>SUM(D39:D61)</f>
        <v>1</v>
      </c>
      <c r="E62" s="254">
        <f>SUM(E39:E61)</f>
        <v>1.0000000000000002</v>
      </c>
      <c r="F62" s="57">
        <f t="shared" si="15"/>
        <v>-5.0700779898629443E-2</v>
      </c>
      <c r="G62" s="1"/>
      <c r="H62" s="17">
        <v>94989.340000000011</v>
      </c>
      <c r="I62" s="145">
        <v>94791.242000000013</v>
      </c>
      <c r="J62" s="253">
        <f>SUM(J39:J61)</f>
        <v>0.99999999999999967</v>
      </c>
      <c r="K62" s="254">
        <f>SUM(K39:K61)</f>
        <v>1</v>
      </c>
      <c r="L62" s="57">
        <f t="shared" si="16"/>
        <v>-2.0854761176359168E-3</v>
      </c>
      <c r="M62" s="1"/>
      <c r="N62" s="29">
        <f t="shared" si="13"/>
        <v>1.8616388415152072</v>
      </c>
      <c r="O62" s="146">
        <f t="shared" si="14"/>
        <v>1.9569766822026713</v>
      </c>
      <c r="P62" s="57">
        <f t="shared" si="8"/>
        <v>5.1211781018636049E-2</v>
      </c>
    </row>
    <row r="64" spans="1:16" ht="15.75" thickBot="1" x14ac:dyDescent="0.3"/>
    <row r="65" spans="1:16" x14ac:dyDescent="0.25">
      <c r="A65" s="377" t="s">
        <v>15</v>
      </c>
      <c r="B65" s="365" t="s">
        <v>1</v>
      </c>
      <c r="C65" s="363"/>
      <c r="D65" s="365" t="s">
        <v>104</v>
      </c>
      <c r="E65" s="363"/>
      <c r="F65" s="130" t="s">
        <v>0</v>
      </c>
      <c r="H65" s="375" t="s">
        <v>19</v>
      </c>
      <c r="I65" s="376"/>
      <c r="J65" s="365" t="s">
        <v>104</v>
      </c>
      <c r="K65" s="366"/>
      <c r="L65" s="130" t="s">
        <v>0</v>
      </c>
      <c r="N65" s="373" t="s">
        <v>22</v>
      </c>
      <c r="O65" s="363"/>
      <c r="P65" s="130" t="s">
        <v>0</v>
      </c>
    </row>
    <row r="66" spans="1:16" x14ac:dyDescent="0.25">
      <c r="A66" s="378"/>
      <c r="B66" s="368" t="str">
        <f>B5</f>
        <v>jan-maio</v>
      </c>
      <c r="C66" s="370"/>
      <c r="D66" s="368" t="str">
        <f>B5</f>
        <v>jan-maio</v>
      </c>
      <c r="E66" s="370"/>
      <c r="F66" s="131" t="str">
        <f>F37</f>
        <v>2025/2024</v>
      </c>
      <c r="H66" s="371" t="str">
        <f>B5</f>
        <v>jan-maio</v>
      </c>
      <c r="I66" s="370"/>
      <c r="J66" s="368" t="str">
        <f>B5</f>
        <v>jan-maio</v>
      </c>
      <c r="K66" s="369"/>
      <c r="L66" s="131" t="str">
        <f>F66</f>
        <v>2025/2024</v>
      </c>
      <c r="N66" s="371" t="str">
        <f>B5</f>
        <v>jan-maio</v>
      </c>
      <c r="O66" s="369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155</v>
      </c>
      <c r="B68" s="39">
        <v>103678.92000000004</v>
      </c>
      <c r="C68" s="147">
        <v>101088.74000000008</v>
      </c>
      <c r="D68" s="247">
        <f>B68/$B$96</f>
        <v>0.15063809803588288</v>
      </c>
      <c r="E68" s="246">
        <f>C68/$C$96</f>
        <v>0.14687720907913859</v>
      </c>
      <c r="F68" s="61">
        <f t="shared" ref="F68:F80" si="29">(C68-B68)/B68</f>
        <v>-2.4982706224177132E-2</v>
      </c>
      <c r="H68" s="19">
        <v>30141.502000000011</v>
      </c>
      <c r="I68" s="147">
        <v>30509.285999999989</v>
      </c>
      <c r="J68" s="245">
        <f>H68/$H$96</f>
        <v>0.1830930264981572</v>
      </c>
      <c r="K68" s="246">
        <f>I68/$I$96</f>
        <v>0.18573226503916823</v>
      </c>
      <c r="L68" s="61">
        <f t="shared" ref="L68:L80" si="30">(I68-H68)/H68</f>
        <v>1.2201913494555702E-2</v>
      </c>
      <c r="N68" s="41">
        <f t="shared" ref="N68:N96" si="31">(H68/B68)*10</f>
        <v>2.9071967570649848</v>
      </c>
      <c r="O68" s="149">
        <f t="shared" ref="O68:O96" si="32">(I68/C68)*10</f>
        <v>3.0180696682934189</v>
      </c>
      <c r="P68" s="61">
        <f t="shared" si="8"/>
        <v>3.8137395055561345E-2</v>
      </c>
    </row>
    <row r="69" spans="1:16" ht="20.100000000000001" customHeight="1" x14ac:dyDescent="0.25">
      <c r="A69" s="38" t="s">
        <v>154</v>
      </c>
      <c r="B69" s="19">
        <v>89368.320000000022</v>
      </c>
      <c r="C69" s="140">
        <v>86221.549999999945</v>
      </c>
      <c r="D69" s="247">
        <f t="shared" ref="D69:D95" si="33">B69/$B$96</f>
        <v>0.12984581387867611</v>
      </c>
      <c r="E69" s="215">
        <f t="shared" ref="E69:E95" si="34">C69/$C$96</f>
        <v>0.12527587767418394</v>
      </c>
      <c r="F69" s="52">
        <f t="shared" si="29"/>
        <v>-3.5211247117547653E-2</v>
      </c>
      <c r="H69" s="19">
        <v>27595.117999999995</v>
      </c>
      <c r="I69" s="140">
        <v>25847.106999999996</v>
      </c>
      <c r="J69" s="214">
        <f t="shared" ref="J69:J96" si="35">H69/$H$96</f>
        <v>0.16762514592649602</v>
      </c>
      <c r="K69" s="215">
        <f t="shared" ref="K69:K96" si="36">I69/$I$96</f>
        <v>0.15735018275484197</v>
      </c>
      <c r="L69" s="52">
        <f t="shared" si="30"/>
        <v>-6.3344936593494508E-2</v>
      </c>
      <c r="N69" s="40">
        <f t="shared" si="31"/>
        <v>3.0877964361420229</v>
      </c>
      <c r="O69" s="143">
        <f t="shared" si="32"/>
        <v>2.9977548536299814</v>
      </c>
      <c r="P69" s="52">
        <f t="shared" si="8"/>
        <v>-2.9160465844873484E-2</v>
      </c>
    </row>
    <row r="70" spans="1:16" ht="20.100000000000001" customHeight="1" x14ac:dyDescent="0.25">
      <c r="A70" s="38" t="s">
        <v>158</v>
      </c>
      <c r="B70" s="19">
        <v>126426.01999999999</v>
      </c>
      <c r="C70" s="140">
        <v>147097.13999999993</v>
      </c>
      <c r="D70" s="247">
        <f t="shared" si="33"/>
        <v>0.18368801676412602</v>
      </c>
      <c r="E70" s="215">
        <f t="shared" si="34"/>
        <v>0.21372526145566056</v>
      </c>
      <c r="F70" s="52">
        <f t="shared" si="29"/>
        <v>0.16350368381445479</v>
      </c>
      <c r="H70" s="19">
        <v>14103.105999999996</v>
      </c>
      <c r="I70" s="140">
        <v>18396.089</v>
      </c>
      <c r="J70" s="214">
        <f t="shared" si="35"/>
        <v>8.566860273135421E-2</v>
      </c>
      <c r="K70" s="215">
        <f t="shared" si="36"/>
        <v>0.11199040442415233</v>
      </c>
      <c r="L70" s="52">
        <f t="shared" si="30"/>
        <v>0.30439982511653851</v>
      </c>
      <c r="N70" s="40">
        <f t="shared" si="31"/>
        <v>1.1155224217293243</v>
      </c>
      <c r="O70" s="143">
        <f t="shared" si="32"/>
        <v>1.2506082035313539</v>
      </c>
      <c r="P70" s="52">
        <f t="shared" si="8"/>
        <v>0.12109642905484112</v>
      </c>
    </row>
    <row r="71" spans="1:16" ht="20.100000000000001" customHeight="1" x14ac:dyDescent="0.25">
      <c r="A71" s="38" t="s">
        <v>156</v>
      </c>
      <c r="B71" s="19">
        <v>66237.090000000011</v>
      </c>
      <c r="C71" s="140">
        <v>63530.149999999994</v>
      </c>
      <c r="D71" s="247">
        <f t="shared" si="33"/>
        <v>9.6237781576347395E-2</v>
      </c>
      <c r="E71" s="215">
        <f t="shared" si="34"/>
        <v>9.2306335249396007E-2</v>
      </c>
      <c r="F71" s="52">
        <f t="shared" si="29"/>
        <v>-4.0867435450440477E-2</v>
      </c>
      <c r="H71" s="19">
        <v>18670.464999999997</v>
      </c>
      <c r="I71" s="140">
        <v>18275.723000000005</v>
      </c>
      <c r="J71" s="214">
        <f t="shared" si="35"/>
        <v>0.1134127935289328</v>
      </c>
      <c r="K71" s="215">
        <f t="shared" si="36"/>
        <v>0.11125764883578151</v>
      </c>
      <c r="L71" s="52">
        <f t="shared" si="30"/>
        <v>-2.1142590717477639E-2</v>
      </c>
      <c r="N71" s="40">
        <f t="shared" si="31"/>
        <v>2.8187326768129446</v>
      </c>
      <c r="O71" s="143">
        <f t="shared" si="32"/>
        <v>2.8767007475977953</v>
      </c>
      <c r="P71" s="52">
        <f t="shared" si="8"/>
        <v>2.0565295624412814E-2</v>
      </c>
    </row>
    <row r="72" spans="1:16" ht="20.100000000000001" customHeight="1" x14ac:dyDescent="0.25">
      <c r="A72" s="38" t="s">
        <v>159</v>
      </c>
      <c r="B72" s="19">
        <v>45194.51999999999</v>
      </c>
      <c r="C72" s="140">
        <v>45623.560000000005</v>
      </c>
      <c r="D72" s="247">
        <f t="shared" si="33"/>
        <v>6.5664423727066851E-2</v>
      </c>
      <c r="E72" s="215">
        <f t="shared" si="34"/>
        <v>6.6288897863942306E-2</v>
      </c>
      <c r="F72" s="52">
        <f t="shared" si="29"/>
        <v>9.4931863420612845E-3</v>
      </c>
      <c r="H72" s="19">
        <v>16607.667999999994</v>
      </c>
      <c r="I72" s="140">
        <v>16023.176000000005</v>
      </c>
      <c r="J72" s="214">
        <f t="shared" si="35"/>
        <v>0.10088243768331769</v>
      </c>
      <c r="K72" s="215">
        <f t="shared" si="36"/>
        <v>9.754475314831168E-2</v>
      </c>
      <c r="L72" s="52">
        <f t="shared" si="30"/>
        <v>-3.5194104313741668E-2</v>
      </c>
      <c r="N72" s="40">
        <f t="shared" si="31"/>
        <v>3.6747083495963668</v>
      </c>
      <c r="O72" s="143">
        <f t="shared" si="32"/>
        <v>3.5120398320516859</v>
      </c>
      <c r="P72" s="52">
        <f t="shared" ref="P72:P80" si="37">(O72-N72)/N72</f>
        <v>-4.4267055251486442E-2</v>
      </c>
    </row>
    <row r="73" spans="1:16" ht="20.100000000000001" customHeight="1" x14ac:dyDescent="0.25">
      <c r="A73" s="38" t="s">
        <v>163</v>
      </c>
      <c r="B73" s="19">
        <v>33618.19000000001</v>
      </c>
      <c r="C73" s="140">
        <v>32262.069999999989</v>
      </c>
      <c r="D73" s="247">
        <f t="shared" si="33"/>
        <v>4.8844839442858175E-2</v>
      </c>
      <c r="E73" s="215">
        <f t="shared" si="34"/>
        <v>4.6875278104324965E-2</v>
      </c>
      <c r="F73" s="52">
        <f t="shared" si="29"/>
        <v>-4.0338876066796592E-2</v>
      </c>
      <c r="H73" s="19">
        <v>10848.494999999999</v>
      </c>
      <c r="I73" s="140">
        <v>11252.623000000007</v>
      </c>
      <c r="J73" s="214">
        <f t="shared" si="35"/>
        <v>6.5898633137131818E-2</v>
      </c>
      <c r="K73" s="215">
        <f t="shared" si="36"/>
        <v>6.8502919321738381E-2</v>
      </c>
      <c r="L73" s="52">
        <f t="shared" si="30"/>
        <v>3.7251987487666068E-2</v>
      </c>
      <c r="N73" s="40">
        <f t="shared" si="31"/>
        <v>3.2269717673676053</v>
      </c>
      <c r="O73" s="143">
        <f t="shared" si="32"/>
        <v>3.4878800399354448</v>
      </c>
      <c r="P73" s="52">
        <f t="shared" si="37"/>
        <v>8.0852356753240165E-2</v>
      </c>
    </row>
    <row r="74" spans="1:16" ht="20.100000000000001" customHeight="1" x14ac:dyDescent="0.25">
      <c r="A74" s="38" t="s">
        <v>165</v>
      </c>
      <c r="B74" s="19">
        <v>68649.450000000012</v>
      </c>
      <c r="C74" s="140">
        <v>44854.959999999992</v>
      </c>
      <c r="D74" s="247">
        <f t="shared" si="33"/>
        <v>9.9742769110726048E-2</v>
      </c>
      <c r="E74" s="215">
        <f t="shared" si="34"/>
        <v>6.5172158028247176E-2</v>
      </c>
      <c r="F74" s="52">
        <f t="shared" si="29"/>
        <v>-0.34660860356492318</v>
      </c>
      <c r="H74" s="19">
        <v>13708.140999999998</v>
      </c>
      <c r="I74" s="140">
        <v>9274.9169999999995</v>
      </c>
      <c r="J74" s="214">
        <f t="shared" si="35"/>
        <v>8.3269407853446512E-2</v>
      </c>
      <c r="K74" s="215">
        <f t="shared" si="36"/>
        <v>5.6463181159345642E-2</v>
      </c>
      <c r="L74" s="52">
        <f t="shared" si="30"/>
        <v>-0.32340081707650942</v>
      </c>
      <c r="N74" s="40">
        <f t="shared" si="31"/>
        <v>1.9968318755649164</v>
      </c>
      <c r="O74" s="143">
        <f t="shared" si="32"/>
        <v>2.0677572781248719</v>
      </c>
      <c r="P74" s="52">
        <f t="shared" si="37"/>
        <v>3.5518965531282025E-2</v>
      </c>
    </row>
    <row r="75" spans="1:16" ht="20.100000000000001" customHeight="1" x14ac:dyDescent="0.25">
      <c r="A75" s="38" t="s">
        <v>170</v>
      </c>
      <c r="B75" s="19">
        <v>15725.749999999995</v>
      </c>
      <c r="C75" s="140">
        <v>15233.710000000006</v>
      </c>
      <c r="D75" s="247">
        <f t="shared" si="33"/>
        <v>2.2848396474305321E-2</v>
      </c>
      <c r="E75" s="215">
        <f t="shared" si="34"/>
        <v>2.2133867814763182E-2</v>
      </c>
      <c r="F75" s="52">
        <f t="shared" si="29"/>
        <v>-3.1288809754700941E-2</v>
      </c>
      <c r="H75" s="19">
        <v>4613.2949999999983</v>
      </c>
      <c r="I75" s="140">
        <v>4922.7050000000017</v>
      </c>
      <c r="J75" s="214">
        <f t="shared" si="35"/>
        <v>2.8023226701801907E-2</v>
      </c>
      <c r="K75" s="215">
        <f t="shared" si="36"/>
        <v>2.9968093968821143E-2</v>
      </c>
      <c r="L75" s="52">
        <f t="shared" si="30"/>
        <v>6.7069198913142045E-2</v>
      </c>
      <c r="N75" s="40">
        <f t="shared" si="31"/>
        <v>2.9335929923851007</v>
      </c>
      <c r="O75" s="143">
        <f t="shared" si="32"/>
        <v>3.2314551084404259</v>
      </c>
      <c r="P75" s="52">
        <f t="shared" si="37"/>
        <v>0.10153491531664527</v>
      </c>
    </row>
    <row r="76" spans="1:16" ht="20.100000000000001" customHeight="1" x14ac:dyDescent="0.25">
      <c r="A76" s="38" t="s">
        <v>174</v>
      </c>
      <c r="B76" s="19">
        <v>30850.53</v>
      </c>
      <c r="C76" s="140">
        <v>40107.300000000003</v>
      </c>
      <c r="D76" s="247">
        <f t="shared" si="33"/>
        <v>4.4823626274260418E-2</v>
      </c>
      <c r="E76" s="215">
        <f t="shared" si="34"/>
        <v>5.8274030200591388E-2</v>
      </c>
      <c r="F76" s="52">
        <f t="shared" si="29"/>
        <v>0.30005221952426764</v>
      </c>
      <c r="H76" s="19">
        <v>2309.3949999999991</v>
      </c>
      <c r="I76" s="140">
        <v>3041.4569999999999</v>
      </c>
      <c r="J76" s="214">
        <f t="shared" si="35"/>
        <v>1.4028302900423192E-2</v>
      </c>
      <c r="K76" s="215">
        <f t="shared" si="36"/>
        <v>1.8515565969955301E-2</v>
      </c>
      <c r="L76" s="52">
        <f t="shared" si="30"/>
        <v>0.31699297868056397</v>
      </c>
      <c r="N76" s="40">
        <f t="shared" si="31"/>
        <v>0.74857547017830783</v>
      </c>
      <c r="O76" s="143">
        <f t="shared" si="32"/>
        <v>0.75833002969534213</v>
      </c>
      <c r="P76" s="52">
        <f t="shared" si="37"/>
        <v>1.3030829763511756E-2</v>
      </c>
    </row>
    <row r="77" spans="1:16" ht="20.100000000000001" customHeight="1" x14ac:dyDescent="0.25">
      <c r="A77" s="38" t="s">
        <v>172</v>
      </c>
      <c r="B77" s="19">
        <v>7267.8</v>
      </c>
      <c r="C77" s="140">
        <v>6951.1299999999965</v>
      </c>
      <c r="D77" s="247">
        <f t="shared" si="33"/>
        <v>1.0559596578602374E-2</v>
      </c>
      <c r="E77" s="215">
        <f t="shared" si="34"/>
        <v>1.0099666632962991E-2</v>
      </c>
      <c r="F77" s="52">
        <f t="shared" si="29"/>
        <v>-4.357164478934529E-2</v>
      </c>
      <c r="H77" s="19">
        <v>2208.8620000000005</v>
      </c>
      <c r="I77" s="140">
        <v>2214.1260000000011</v>
      </c>
      <c r="J77" s="214">
        <f t="shared" si="35"/>
        <v>1.3417620286367032E-2</v>
      </c>
      <c r="K77" s="215">
        <f t="shared" si="36"/>
        <v>1.3478999051702285E-2</v>
      </c>
      <c r="L77" s="52">
        <f t="shared" si="30"/>
        <v>2.3831276014529552E-3</v>
      </c>
      <c r="N77" s="40">
        <f t="shared" si="31"/>
        <v>3.0392443380390222</v>
      </c>
      <c r="O77" s="143">
        <f t="shared" si="32"/>
        <v>3.1852749121365909</v>
      </c>
      <c r="P77" s="52">
        <f t="shared" si="37"/>
        <v>4.8048316573253987E-2</v>
      </c>
    </row>
    <row r="78" spans="1:16" ht="20.100000000000001" customHeight="1" x14ac:dyDescent="0.25">
      <c r="A78" s="38" t="s">
        <v>168</v>
      </c>
      <c r="B78" s="19">
        <v>931.56</v>
      </c>
      <c r="C78" s="140">
        <v>1085.7600000000002</v>
      </c>
      <c r="D78" s="247">
        <f t="shared" si="33"/>
        <v>1.3534904357250925E-3</v>
      </c>
      <c r="E78" s="215">
        <f t="shared" si="34"/>
        <v>1.5775584751552489E-3</v>
      </c>
      <c r="F78" s="52">
        <f t="shared" si="29"/>
        <v>0.16552879041607657</v>
      </c>
      <c r="H78" s="19">
        <v>1873.348</v>
      </c>
      <c r="I78" s="140">
        <v>2207.9749999999999</v>
      </c>
      <c r="J78" s="214">
        <f t="shared" si="35"/>
        <v>1.1379557495318902E-2</v>
      </c>
      <c r="K78" s="215">
        <f t="shared" si="36"/>
        <v>1.3441553430645924E-2</v>
      </c>
      <c r="L78" s="52">
        <f t="shared" si="30"/>
        <v>0.17862511396707925</v>
      </c>
      <c r="N78" s="40">
        <f t="shared" si="31"/>
        <v>20.109794323500367</v>
      </c>
      <c r="O78" s="143">
        <f t="shared" si="32"/>
        <v>20.335755599764216</v>
      </c>
      <c r="P78" s="52">
        <f t="shared" si="37"/>
        <v>1.1236379280109789E-2</v>
      </c>
    </row>
    <row r="79" spans="1:16" ht="20.100000000000001" customHeight="1" x14ac:dyDescent="0.25">
      <c r="A79" s="38" t="s">
        <v>177</v>
      </c>
      <c r="B79" s="19">
        <v>8860.7900000000027</v>
      </c>
      <c r="C79" s="140">
        <v>10225.320000000003</v>
      </c>
      <c r="D79" s="247">
        <f t="shared" si="33"/>
        <v>1.2874097769299396E-2</v>
      </c>
      <c r="E79" s="215">
        <f t="shared" si="34"/>
        <v>1.4856911497176606E-2</v>
      </c>
      <c r="F79" s="52">
        <f t="shared" si="29"/>
        <v>0.15399642695515867</v>
      </c>
      <c r="H79" s="19">
        <v>1838.7250000000004</v>
      </c>
      <c r="I79" s="140">
        <v>2127.5599999999995</v>
      </c>
      <c r="J79" s="214">
        <f t="shared" si="35"/>
        <v>1.1169241836316719E-2</v>
      </c>
      <c r="K79" s="215">
        <f t="shared" si="36"/>
        <v>1.2952008703406983E-2</v>
      </c>
      <c r="L79" s="52">
        <f t="shared" si="30"/>
        <v>0.15708439271777946</v>
      </c>
      <c r="N79" s="40">
        <f t="shared" si="31"/>
        <v>2.0751253556398468</v>
      </c>
      <c r="O79" s="143">
        <f t="shared" si="32"/>
        <v>2.080678159705514</v>
      </c>
      <c r="P79" s="52">
        <f t="shared" si="37"/>
        <v>2.6758884953988729E-3</v>
      </c>
    </row>
    <row r="80" spans="1:16" ht="20.100000000000001" customHeight="1" x14ac:dyDescent="0.25">
      <c r="A80" s="38" t="s">
        <v>175</v>
      </c>
      <c r="B80" s="19">
        <v>7728.4000000000005</v>
      </c>
      <c r="C80" s="140">
        <v>5187.6099999999988</v>
      </c>
      <c r="D80" s="247">
        <f t="shared" si="33"/>
        <v>1.1228815624820521E-2</v>
      </c>
      <c r="E80" s="215">
        <f t="shared" si="34"/>
        <v>7.5373545915304648E-3</v>
      </c>
      <c r="F80" s="52">
        <f t="shared" si="29"/>
        <v>-0.32876015734175268</v>
      </c>
      <c r="H80" s="19">
        <v>2622.8410000000008</v>
      </c>
      <c r="I80" s="140">
        <v>2104.5070000000001</v>
      </c>
      <c r="J80" s="214">
        <f t="shared" si="35"/>
        <v>1.5932314743752753E-2</v>
      </c>
      <c r="K80" s="215">
        <f t="shared" si="36"/>
        <v>1.2811668286854861E-2</v>
      </c>
      <c r="L80" s="52">
        <f t="shared" si="30"/>
        <v>-0.19762311173265959</v>
      </c>
      <c r="N80" s="40">
        <f t="shared" si="31"/>
        <v>3.3937697324155076</v>
      </c>
      <c r="O80" s="143">
        <f t="shared" si="32"/>
        <v>4.0567949402518702</v>
      </c>
      <c r="P80" s="52">
        <f t="shared" si="37"/>
        <v>0.1953654078246658</v>
      </c>
    </row>
    <row r="81" spans="1:16" ht="20.100000000000001" customHeight="1" x14ac:dyDescent="0.25">
      <c r="A81" s="38" t="s">
        <v>188</v>
      </c>
      <c r="B81" s="19">
        <v>12693.840000000002</v>
      </c>
      <c r="C81" s="140">
        <v>16418.719999999994</v>
      </c>
      <c r="D81" s="247">
        <f t="shared" si="33"/>
        <v>1.8443246846821044E-2</v>
      </c>
      <c r="E81" s="215">
        <f t="shared" si="34"/>
        <v>2.3855631895815809E-2</v>
      </c>
      <c r="F81" s="52">
        <f t="shared" ref="F81:F83" si="38">(C81-B81)/B81</f>
        <v>0.29343996773237974</v>
      </c>
      <c r="H81" s="19">
        <v>1458.2620000000002</v>
      </c>
      <c r="I81" s="140">
        <v>1802.4090000000001</v>
      </c>
      <c r="J81" s="214">
        <f t="shared" si="35"/>
        <v>8.8581386225296821E-3</v>
      </c>
      <c r="K81" s="215">
        <f t="shared" si="36"/>
        <v>1.0972577532525092E-2</v>
      </c>
      <c r="L81" s="52">
        <f t="shared" ref="L81:L87" si="39">(I81-H81)/H81</f>
        <v>0.2359980579621494</v>
      </c>
      <c r="N81" s="40">
        <f t="shared" si="31"/>
        <v>1.1487950060816901</v>
      </c>
      <c r="O81" s="143">
        <f t="shared" si="32"/>
        <v>1.0977768059873125</v>
      </c>
      <c r="P81" s="52">
        <f t="shared" ref="P81:P83" si="40">(O81-N81)/N81</f>
        <v>-4.4410186172718837E-2</v>
      </c>
    </row>
    <row r="82" spans="1:16" ht="20.100000000000001" customHeight="1" x14ac:dyDescent="0.25">
      <c r="A82" s="38" t="s">
        <v>191</v>
      </c>
      <c r="B82" s="19">
        <v>3449.8500000000004</v>
      </c>
      <c r="C82" s="140">
        <v>5050.04</v>
      </c>
      <c r="D82" s="247">
        <f t="shared" si="33"/>
        <v>5.0123867273028149E-3</v>
      </c>
      <c r="E82" s="215">
        <f t="shared" si="34"/>
        <v>7.337471818701197E-3</v>
      </c>
      <c r="F82" s="52">
        <f t="shared" si="38"/>
        <v>0.46384335550821032</v>
      </c>
      <c r="H82" s="19">
        <v>1109.452</v>
      </c>
      <c r="I82" s="140">
        <v>1509.9990000000005</v>
      </c>
      <c r="J82" s="214">
        <f t="shared" si="35"/>
        <v>6.7393099532476325E-3</v>
      </c>
      <c r="K82" s="215">
        <f t="shared" si="36"/>
        <v>9.1924646967116563E-3</v>
      </c>
      <c r="L82" s="52">
        <f t="shared" si="39"/>
        <v>0.3610313920746463</v>
      </c>
      <c r="N82" s="40">
        <f t="shared" si="31"/>
        <v>3.2159427221473398</v>
      </c>
      <c r="O82" s="143">
        <f t="shared" si="32"/>
        <v>2.9900733459536966</v>
      </c>
      <c r="P82" s="52">
        <f t="shared" si="40"/>
        <v>-7.0234265877355678E-2</v>
      </c>
    </row>
    <row r="83" spans="1:16" ht="20.100000000000001" customHeight="1" x14ac:dyDescent="0.25">
      <c r="A83" s="38" t="s">
        <v>189</v>
      </c>
      <c r="B83" s="19">
        <v>4854.8300000000017</v>
      </c>
      <c r="C83" s="140">
        <v>4473.7100000000009</v>
      </c>
      <c r="D83" s="247">
        <f t="shared" si="33"/>
        <v>7.0537227576014999E-3</v>
      </c>
      <c r="E83" s="215">
        <f t="shared" si="34"/>
        <v>6.500091296314829E-3</v>
      </c>
      <c r="F83" s="52">
        <f t="shared" si="38"/>
        <v>-7.8503263760008213E-2</v>
      </c>
      <c r="H83" s="19">
        <v>1868.1790000000003</v>
      </c>
      <c r="I83" s="140">
        <v>1489.6870000000004</v>
      </c>
      <c r="J83" s="214">
        <f t="shared" si="35"/>
        <v>1.1348158666754588E-2</v>
      </c>
      <c r="K83" s="215">
        <f t="shared" si="36"/>
        <v>9.0688107453384386E-3</v>
      </c>
      <c r="L83" s="52">
        <f t="shared" si="39"/>
        <v>-0.20259942971203504</v>
      </c>
      <c r="N83" s="40">
        <f t="shared" si="31"/>
        <v>3.8480832490530044</v>
      </c>
      <c r="O83" s="143">
        <f t="shared" si="32"/>
        <v>3.3298693925176197</v>
      </c>
      <c r="P83" s="52">
        <f t="shared" si="40"/>
        <v>-0.1346680471798303</v>
      </c>
    </row>
    <row r="84" spans="1:16" ht="20.100000000000001" customHeight="1" x14ac:dyDescent="0.25">
      <c r="A84" s="38" t="s">
        <v>194</v>
      </c>
      <c r="B84" s="19">
        <v>17366.309999999998</v>
      </c>
      <c r="C84" s="140">
        <v>17712.669999999998</v>
      </c>
      <c r="D84" s="247">
        <f t="shared" si="33"/>
        <v>2.523201349224637E-2</v>
      </c>
      <c r="E84" s="215">
        <f t="shared" si="34"/>
        <v>2.5735680699351712E-2</v>
      </c>
      <c r="F84" s="52">
        <f t="shared" ref="F84:F87" si="41">(C84-B84)/B84</f>
        <v>1.9944363540671601E-2</v>
      </c>
      <c r="H84" s="19">
        <v>1016.1059999999999</v>
      </c>
      <c r="I84" s="140">
        <v>1308.2879999999998</v>
      </c>
      <c r="J84" s="214">
        <f t="shared" si="35"/>
        <v>6.1722844064949533E-3</v>
      </c>
      <c r="K84" s="215">
        <f t="shared" si="36"/>
        <v>7.9645027931352901E-3</v>
      </c>
      <c r="L84" s="52">
        <f t="shared" ref="L84:L85" si="42">(I84-H84)/H84</f>
        <v>0.28755070829224505</v>
      </c>
      <c r="N84" s="40">
        <f t="shared" si="31"/>
        <v>0.58510184374228036</v>
      </c>
      <c r="O84" s="143">
        <f t="shared" si="32"/>
        <v>0.73861704644189718</v>
      </c>
      <c r="P84" s="52">
        <f t="shared" ref="P84:P86" si="43">(O84-N84)/N84</f>
        <v>0.26237347282610107</v>
      </c>
    </row>
    <row r="85" spans="1:16" ht="20.100000000000001" customHeight="1" x14ac:dyDescent="0.25">
      <c r="A85" s="38" t="s">
        <v>192</v>
      </c>
      <c r="B85" s="19">
        <v>4338.2700000000013</v>
      </c>
      <c r="C85" s="140">
        <v>4697.1900000000005</v>
      </c>
      <c r="D85" s="247">
        <f t="shared" si="33"/>
        <v>6.3031978107616245E-3</v>
      </c>
      <c r="E85" s="215">
        <f t="shared" si="34"/>
        <v>6.8247972792463184E-3</v>
      </c>
      <c r="F85" s="52">
        <f t="shared" si="41"/>
        <v>8.2733439827396421E-2</v>
      </c>
      <c r="H85" s="19">
        <v>1094.538</v>
      </c>
      <c r="I85" s="140">
        <v>1191.7830000000004</v>
      </c>
      <c r="J85" s="214">
        <f t="shared" si="35"/>
        <v>6.6487156160048005E-3</v>
      </c>
      <c r="K85" s="215">
        <f t="shared" si="36"/>
        <v>7.2552519264192285E-3</v>
      </c>
      <c r="L85" s="52">
        <f t="shared" si="42"/>
        <v>8.884570476310584E-2</v>
      </c>
      <c r="N85" s="40">
        <f t="shared" si="31"/>
        <v>2.5229826635963177</v>
      </c>
      <c r="O85" s="143">
        <f t="shared" si="32"/>
        <v>2.5372254475548148</v>
      </c>
      <c r="P85" s="52">
        <f t="shared" si="43"/>
        <v>5.6452167365252928E-3</v>
      </c>
    </row>
    <row r="86" spans="1:16" ht="20.100000000000001" customHeight="1" x14ac:dyDescent="0.25">
      <c r="A86" s="38" t="s">
        <v>195</v>
      </c>
      <c r="B86" s="19">
        <v>3723.2300000000005</v>
      </c>
      <c r="C86" s="140">
        <v>4519.1399999999985</v>
      </c>
      <c r="D86" s="247">
        <f t="shared" si="33"/>
        <v>5.4095884269448414E-3</v>
      </c>
      <c r="E86" s="215">
        <f t="shared" si="34"/>
        <v>6.5660989605558209E-3</v>
      </c>
      <c r="F86" s="52">
        <f t="shared" si="41"/>
        <v>0.21376869008898133</v>
      </c>
      <c r="H86" s="19">
        <v>904.25199999999995</v>
      </c>
      <c r="I86" s="140">
        <v>1019.0219999999999</v>
      </c>
      <c r="J86" s="214">
        <f t="shared" si="35"/>
        <v>5.4928329516230343E-3</v>
      </c>
      <c r="K86" s="215">
        <f t="shared" si="36"/>
        <v>6.203529777286278E-3</v>
      </c>
      <c r="L86" s="52">
        <f t="shared" si="39"/>
        <v>0.12692258352760069</v>
      </c>
      <c r="N86" s="40">
        <f t="shared" si="31"/>
        <v>2.4286761763307663</v>
      </c>
      <c r="O86" s="143">
        <f t="shared" si="32"/>
        <v>2.2549024814455851</v>
      </c>
      <c r="P86" s="52">
        <f t="shared" si="43"/>
        <v>-7.1550788276647778E-2</v>
      </c>
    </row>
    <row r="87" spans="1:16" ht="20.100000000000001" customHeight="1" x14ac:dyDescent="0.25">
      <c r="A87" s="38" t="s">
        <v>197</v>
      </c>
      <c r="B87" s="19">
        <v>3869.76</v>
      </c>
      <c r="C87" s="140">
        <v>2821.99</v>
      </c>
      <c r="D87" s="247">
        <f t="shared" si="33"/>
        <v>5.6224860970324336E-3</v>
      </c>
      <c r="E87" s="215">
        <f t="shared" si="34"/>
        <v>4.1002194235405243E-3</v>
      </c>
      <c r="F87" s="52">
        <f t="shared" si="41"/>
        <v>-0.27075839328537182</v>
      </c>
      <c r="H87" s="19">
        <v>947.71800000000019</v>
      </c>
      <c r="I87" s="140">
        <v>811.3610000000001</v>
      </c>
      <c r="J87" s="214">
        <f t="shared" si="35"/>
        <v>5.7568649660119965E-3</v>
      </c>
      <c r="K87" s="215">
        <f t="shared" si="36"/>
        <v>4.9393458861818219E-3</v>
      </c>
      <c r="L87" s="52">
        <f t="shared" si="39"/>
        <v>-0.14387929742813796</v>
      </c>
      <c r="N87" s="40">
        <f t="shared" ref="N87" si="44">(H87/B87)*10</f>
        <v>2.4490355991069217</v>
      </c>
      <c r="O87" s="143">
        <f t="shared" ref="O87" si="45">(I87/C87)*10</f>
        <v>2.8751377573981483</v>
      </c>
      <c r="P87" s="52">
        <f t="shared" ref="P87" si="46">(O87-N87)/N87</f>
        <v>0.17398773559951974</v>
      </c>
    </row>
    <row r="88" spans="1:16" ht="20.100000000000001" customHeight="1" x14ac:dyDescent="0.25">
      <c r="A88" s="38" t="s">
        <v>198</v>
      </c>
      <c r="B88" s="19">
        <v>3219.0400000000009</v>
      </c>
      <c r="C88" s="140">
        <v>3901.8199999999997</v>
      </c>
      <c r="D88" s="247">
        <f t="shared" si="33"/>
        <v>4.6770362104604137E-3</v>
      </c>
      <c r="E88" s="215">
        <f t="shared" si="34"/>
        <v>5.6691618861721294E-3</v>
      </c>
      <c r="F88" s="52">
        <f t="shared" ref="F88:F94" si="47">(C88-B88)/B88</f>
        <v>0.21210671504547898</v>
      </c>
      <c r="H88" s="19">
        <v>697.27299999999991</v>
      </c>
      <c r="I88" s="140">
        <v>779.4849999999999</v>
      </c>
      <c r="J88" s="214">
        <f t="shared" si="35"/>
        <v>4.2355495046480932E-3</v>
      </c>
      <c r="K88" s="215">
        <f t="shared" si="36"/>
        <v>4.7452934366951785E-3</v>
      </c>
      <c r="L88" s="52">
        <f t="shared" ref="L88:L94" si="48">(I88-H88)/H88</f>
        <v>0.11790503862905921</v>
      </c>
      <c r="N88" s="40">
        <f t="shared" si="31"/>
        <v>2.166089890153585</v>
      </c>
      <c r="O88" s="143">
        <f t="shared" si="32"/>
        <v>1.997747205150417</v>
      </c>
      <c r="P88" s="52">
        <f t="shared" ref="P88:P93" si="49">(O88-N88)/N88</f>
        <v>-7.7717312549402895E-2</v>
      </c>
    </row>
    <row r="89" spans="1:16" ht="20.100000000000001" customHeight="1" x14ac:dyDescent="0.25">
      <c r="A89" s="38" t="s">
        <v>196</v>
      </c>
      <c r="B89" s="19">
        <v>1184.1300000000001</v>
      </c>
      <c r="C89" s="140">
        <v>2360.8500000000004</v>
      </c>
      <c r="D89" s="247">
        <f t="shared" si="33"/>
        <v>1.7204566851895249E-3</v>
      </c>
      <c r="E89" s="215">
        <f t="shared" si="34"/>
        <v>3.4302045811876189E-3</v>
      </c>
      <c r="F89" s="52">
        <f t="shared" si="47"/>
        <v>0.99374224113906429</v>
      </c>
      <c r="H89" s="19">
        <v>378.327</v>
      </c>
      <c r="I89" s="140">
        <v>758.06999999999994</v>
      </c>
      <c r="J89" s="214">
        <f t="shared" si="35"/>
        <v>2.2981281900274343E-3</v>
      </c>
      <c r="K89" s="215">
        <f t="shared" si="36"/>
        <v>4.6149247202390215E-3</v>
      </c>
      <c r="L89" s="52">
        <f t="shared" si="48"/>
        <v>1.003742793932233</v>
      </c>
      <c r="N89" s="40">
        <f t="shared" si="31"/>
        <v>3.1949785918775806</v>
      </c>
      <c r="O89" s="143">
        <f t="shared" si="32"/>
        <v>3.2110045110871077</v>
      </c>
      <c r="P89" s="52">
        <f t="shared" si="49"/>
        <v>5.0159707643327991E-3</v>
      </c>
    </row>
    <row r="90" spans="1:16" ht="20.100000000000001" customHeight="1" x14ac:dyDescent="0.25">
      <c r="A90" s="38" t="s">
        <v>201</v>
      </c>
      <c r="B90" s="19">
        <v>292.27</v>
      </c>
      <c r="C90" s="140">
        <v>227.99</v>
      </c>
      <c r="D90" s="247">
        <f t="shared" si="33"/>
        <v>4.2464752635297E-4</v>
      </c>
      <c r="E90" s="215">
        <f t="shared" si="34"/>
        <v>3.3125880189972476E-4</v>
      </c>
      <c r="F90" s="52">
        <f t="shared" si="47"/>
        <v>-0.21993362301981037</v>
      </c>
      <c r="H90" s="19">
        <v>234.49299999999999</v>
      </c>
      <c r="I90" s="140">
        <v>592.86699999999996</v>
      </c>
      <c r="J90" s="214">
        <f t="shared" si="35"/>
        <v>1.4244158457210382E-3</v>
      </c>
      <c r="K90" s="215">
        <f t="shared" si="36"/>
        <v>3.6092136268602482E-3</v>
      </c>
      <c r="L90" s="52">
        <f t="shared" si="48"/>
        <v>1.5282929554400344</v>
      </c>
      <c r="N90" s="40">
        <f t="shared" si="31"/>
        <v>8.0231635131898589</v>
      </c>
      <c r="O90" s="143">
        <f t="shared" si="32"/>
        <v>26.004079126277464</v>
      </c>
      <c r="P90" s="52">
        <f t="shared" si="49"/>
        <v>2.2411254093883883</v>
      </c>
    </row>
    <row r="91" spans="1:16" ht="20.100000000000001" customHeight="1" x14ac:dyDescent="0.25">
      <c r="A91" s="38" t="s">
        <v>203</v>
      </c>
      <c r="B91" s="19">
        <v>1779.8600000000001</v>
      </c>
      <c r="C91" s="140">
        <v>1530.7800000000002</v>
      </c>
      <c r="D91" s="247">
        <f t="shared" si="33"/>
        <v>2.5860100121620328E-3</v>
      </c>
      <c r="E91" s="215">
        <f t="shared" si="34"/>
        <v>2.2241517117946434E-3</v>
      </c>
      <c r="F91" s="52">
        <f t="shared" si="47"/>
        <v>-0.13994359106896043</v>
      </c>
      <c r="H91" s="19">
        <v>372.31300000000005</v>
      </c>
      <c r="I91" s="140">
        <v>405.26800000000009</v>
      </c>
      <c r="J91" s="214">
        <f t="shared" si="35"/>
        <v>2.2615964517829399E-3</v>
      </c>
      <c r="K91" s="215">
        <f t="shared" si="36"/>
        <v>2.4671617548799301E-3</v>
      </c>
      <c r="L91" s="52">
        <f t="shared" si="48"/>
        <v>8.8514233991292365E-2</v>
      </c>
      <c r="N91" s="40">
        <f t="shared" si="31"/>
        <v>2.0918105918443026</v>
      </c>
      <c r="O91" s="143">
        <f t="shared" si="32"/>
        <v>2.6474607716327627</v>
      </c>
      <c r="P91" s="52">
        <f t="shared" si="49"/>
        <v>0.26563121056699296</v>
      </c>
    </row>
    <row r="92" spans="1:16" ht="20.100000000000001" customHeight="1" x14ac:dyDescent="0.25">
      <c r="A92" s="38" t="s">
        <v>190</v>
      </c>
      <c r="B92" s="19">
        <v>902.62</v>
      </c>
      <c r="C92" s="140">
        <v>1522.39</v>
      </c>
      <c r="D92" s="247">
        <f t="shared" si="33"/>
        <v>1.3114426736809039E-3</v>
      </c>
      <c r="E92" s="215">
        <f t="shared" si="34"/>
        <v>2.2119614343792358E-3</v>
      </c>
      <c r="F92" s="52">
        <f t="shared" si="47"/>
        <v>0.68663446411557472</v>
      </c>
      <c r="H92" s="19">
        <v>377.89000000000004</v>
      </c>
      <c r="I92" s="140">
        <v>392.78599999999994</v>
      </c>
      <c r="J92" s="214">
        <f t="shared" si="35"/>
        <v>2.2954736556721231E-3</v>
      </c>
      <c r="K92" s="215">
        <f t="shared" si="36"/>
        <v>2.3911747215478838E-3</v>
      </c>
      <c r="L92" s="52">
        <f t="shared" si="48"/>
        <v>3.9418878509618935E-2</v>
      </c>
      <c r="N92" s="40">
        <f t="shared" si="31"/>
        <v>4.1865901486782926</v>
      </c>
      <c r="O92" s="143">
        <f t="shared" si="32"/>
        <v>2.5800616136469623</v>
      </c>
      <c r="P92" s="52">
        <f t="shared" si="49"/>
        <v>-0.38373198187038005</v>
      </c>
    </row>
    <row r="93" spans="1:16" ht="20.100000000000001" customHeight="1" x14ac:dyDescent="0.25">
      <c r="A93" s="38" t="s">
        <v>224</v>
      </c>
      <c r="B93" s="19">
        <v>3647.7700000000004</v>
      </c>
      <c r="C93" s="140">
        <v>1343.75</v>
      </c>
      <c r="D93" s="247">
        <f t="shared" si="33"/>
        <v>5.2999504129899533E-3</v>
      </c>
      <c r="E93" s="215">
        <f t="shared" si="34"/>
        <v>1.9524058732960003E-3</v>
      </c>
      <c r="F93" s="52">
        <f t="shared" si="47"/>
        <v>-0.63162425262557675</v>
      </c>
      <c r="H93" s="19">
        <v>1021.313</v>
      </c>
      <c r="I93" s="140">
        <v>351.899</v>
      </c>
      <c r="J93" s="214">
        <f t="shared" si="35"/>
        <v>6.2039140641336442E-3</v>
      </c>
      <c r="K93" s="215">
        <f t="shared" si="36"/>
        <v>2.1422657460754176E-3</v>
      </c>
      <c r="L93" s="52">
        <f t="shared" si="48"/>
        <v>-0.65544451113419688</v>
      </c>
      <c r="N93" s="40">
        <f t="shared" si="31"/>
        <v>2.79982838830299</v>
      </c>
      <c r="O93" s="143">
        <f t="shared" si="32"/>
        <v>2.6187832558139537</v>
      </c>
      <c r="P93" s="52">
        <f t="shared" si="49"/>
        <v>-6.4662939073480127E-2</v>
      </c>
    </row>
    <row r="94" spans="1:16" ht="20.100000000000001" customHeight="1" x14ac:dyDescent="0.25">
      <c r="A94" s="38" t="s">
        <v>199</v>
      </c>
      <c r="B94" s="19">
        <v>270.02</v>
      </c>
      <c r="C94" s="140">
        <v>663.21000000000015</v>
      </c>
      <c r="D94" s="247">
        <f t="shared" si="33"/>
        <v>3.9231985857538908E-4</v>
      </c>
      <c r="E94" s="215">
        <f t="shared" si="34"/>
        <v>9.6361309710038371E-4</v>
      </c>
      <c r="F94" s="52">
        <f t="shared" si="47"/>
        <v>1.4561513961928754</v>
      </c>
      <c r="H94" s="19">
        <v>241.66499999999999</v>
      </c>
      <c r="I94" s="140">
        <v>304.82900000000012</v>
      </c>
      <c r="J94" s="214">
        <f t="shared" si="35"/>
        <v>1.4679817962846425E-3</v>
      </c>
      <c r="K94" s="215">
        <f t="shared" si="36"/>
        <v>1.8557163422187153E-3</v>
      </c>
      <c r="L94" s="52">
        <f t="shared" si="48"/>
        <v>0.26137007841433446</v>
      </c>
      <c r="N94" s="40">
        <f t="shared" ref="N94" si="50">(H94/B94)*10</f>
        <v>8.9498926005481074</v>
      </c>
      <c r="O94" s="143">
        <f t="shared" ref="O94" si="51">(I94/C94)*10</f>
        <v>4.596266642541579</v>
      </c>
      <c r="P94" s="52">
        <f t="shared" ref="P94" si="52">(O94-N94)/N94</f>
        <v>-0.48644449182998067</v>
      </c>
    </row>
    <row r="95" spans="1:16" ht="20.100000000000001" customHeight="1" thickBot="1" x14ac:dyDescent="0.3">
      <c r="A95" s="8" t="s">
        <v>17</v>
      </c>
      <c r="B95" s="19">
        <f>B96-SUM(B68:B94)</f>
        <v>22135.789999999572</v>
      </c>
      <c r="C95" s="140">
        <f>C96-SUM(C68:C94)</f>
        <v>21540.160000000149</v>
      </c>
      <c r="D95" s="247">
        <f t="shared" si="33"/>
        <v>3.2161728769181337E-2</v>
      </c>
      <c r="E95" s="215">
        <f t="shared" si="34"/>
        <v>3.1296844573570876E-2</v>
      </c>
      <c r="F95" s="52">
        <f>(C95-B95)/B95</f>
        <v>-2.690800734915872E-2</v>
      </c>
      <c r="H95" s="19">
        <f>H96-SUM(H68:H94)</f>
        <v>5761.2340000001423</v>
      </c>
      <c r="I95" s="140">
        <f>I96-SUM(I68:I94)</f>
        <v>5349.8640000000014</v>
      </c>
      <c r="J95" s="214">
        <f t="shared" si="35"/>
        <v>3.4996323986246934E-2</v>
      </c>
      <c r="K95" s="215">
        <f t="shared" si="36"/>
        <v>3.2568522199159476E-2</v>
      </c>
      <c r="L95" s="52">
        <f>(I95-H95)/H95</f>
        <v>-7.1403105654123875E-2</v>
      </c>
      <c r="N95" s="40">
        <f t="shared" si="31"/>
        <v>2.6026782870637346</v>
      </c>
      <c r="O95" s="143">
        <f t="shared" si="32"/>
        <v>2.483669573485046</v>
      </c>
      <c r="P95" s="52">
        <f>(O95-N95)/N95</f>
        <v>-4.5725479852890591E-2</v>
      </c>
    </row>
    <row r="96" spans="1:16" ht="26.25" customHeight="1" thickBot="1" x14ac:dyDescent="0.3">
      <c r="A96" s="12" t="s">
        <v>18</v>
      </c>
      <c r="B96" s="17">
        <v>688264.92999999982</v>
      </c>
      <c r="C96" s="145">
        <v>688253.40999999992</v>
      </c>
      <c r="D96" s="243">
        <f>SUM(D68:D95)</f>
        <v>0.99999999999999989</v>
      </c>
      <c r="E96" s="244">
        <f>SUM(E68:E95)</f>
        <v>1.0000000000000004</v>
      </c>
      <c r="F96" s="57">
        <f>(C96-B96)/B96</f>
        <v>-1.673774079975601E-5</v>
      </c>
      <c r="G96" s="1"/>
      <c r="H96" s="17">
        <v>164623.97600000008</v>
      </c>
      <c r="I96" s="145">
        <v>164264.86800000002</v>
      </c>
      <c r="J96" s="255">
        <f t="shared" si="35"/>
        <v>1</v>
      </c>
      <c r="K96" s="244">
        <f t="shared" si="36"/>
        <v>1</v>
      </c>
      <c r="L96" s="57">
        <f>(I96-H96)/H96</f>
        <v>-2.1813833484380517E-3</v>
      </c>
      <c r="M96" s="1"/>
      <c r="N96" s="37">
        <f t="shared" si="31"/>
        <v>2.3918693053269493</v>
      </c>
      <c r="O96" s="150">
        <f t="shared" si="32"/>
        <v>2.3866916692791982</v>
      </c>
      <c r="P96" s="57">
        <f>(O96-N96)/N96</f>
        <v>-2.164681839521905E-3</v>
      </c>
    </row>
  </sheetData>
  <mergeCells count="33"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U11" sqref="U11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132</v>
      </c>
      <c r="B1" s="4"/>
    </row>
    <row r="3" spans="1:19" ht="15.75" thickBot="1" x14ac:dyDescent="0.3"/>
    <row r="4" spans="1:19" x14ac:dyDescent="0.25">
      <c r="A4" s="350" t="s">
        <v>16</v>
      </c>
      <c r="B4" s="338"/>
      <c r="C4" s="338"/>
      <c r="D4" s="338"/>
      <c r="E4" s="365" t="s">
        <v>1</v>
      </c>
      <c r="F4" s="366"/>
      <c r="G4" s="363" t="s">
        <v>104</v>
      </c>
      <c r="H4" s="363"/>
      <c r="I4" s="130" t="s">
        <v>0</v>
      </c>
      <c r="K4" s="367" t="s">
        <v>19</v>
      </c>
      <c r="L4" s="366"/>
      <c r="M4" s="363" t="s">
        <v>104</v>
      </c>
      <c r="N4" s="363"/>
      <c r="O4" s="130" t="s">
        <v>0</v>
      </c>
      <c r="Q4" s="373" t="s">
        <v>22</v>
      </c>
      <c r="R4" s="363"/>
      <c r="S4" s="130" t="s">
        <v>0</v>
      </c>
    </row>
    <row r="5" spans="1:19" x14ac:dyDescent="0.25">
      <c r="A5" s="364"/>
      <c r="B5" s="339"/>
      <c r="C5" s="339"/>
      <c r="D5" s="339"/>
      <c r="E5" s="368" t="s">
        <v>217</v>
      </c>
      <c r="F5" s="369"/>
      <c r="G5" s="370" t="str">
        <f>E5</f>
        <v>jan-maio</v>
      </c>
      <c r="H5" s="370"/>
      <c r="I5" s="131" t="s">
        <v>152</v>
      </c>
      <c r="K5" s="371" t="str">
        <f>E5</f>
        <v>jan-maio</v>
      </c>
      <c r="L5" s="369"/>
      <c r="M5" s="359" t="str">
        <f>E5</f>
        <v>jan-maio</v>
      </c>
      <c r="N5" s="360"/>
      <c r="O5" s="131" t="str">
        <f>I5</f>
        <v>2025/2024</v>
      </c>
      <c r="Q5" s="371" t="str">
        <f>E5</f>
        <v>jan-maio</v>
      </c>
      <c r="R5" s="369"/>
      <c r="S5" s="131" t="str">
        <f>O5</f>
        <v>2025/2024</v>
      </c>
    </row>
    <row r="6" spans="1:19" ht="15.75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267161.67000000004</v>
      </c>
      <c r="F7" s="145">
        <v>266673.05999999982</v>
      </c>
      <c r="G7" s="243">
        <f>E7/E15</f>
        <v>0.39682091044787143</v>
      </c>
      <c r="H7" s="244">
        <f>F7/F15</f>
        <v>0.40466179852996237</v>
      </c>
      <c r="I7" s="164">
        <f t="shared" ref="I7:I18" si="0">(F7-E7)/E7</f>
        <v>-1.8288925952597121E-3</v>
      </c>
      <c r="J7" s="1"/>
      <c r="K7" s="17">
        <v>66517.021000000008</v>
      </c>
      <c r="L7" s="145">
        <v>67356.83600000001</v>
      </c>
      <c r="M7" s="243">
        <f>K7/K15</f>
        <v>0.34451955166613851</v>
      </c>
      <c r="N7" s="244">
        <f>L7/L15</f>
        <v>0.34730712035522188</v>
      </c>
      <c r="O7" s="164">
        <f t="shared" ref="O7:O18" si="1">(L7-K7)/K7</f>
        <v>1.2625565417308785E-2</v>
      </c>
      <c r="P7" s="1"/>
      <c r="Q7" s="187">
        <f t="shared" ref="Q7:R18" si="2">(K7/E7)*10</f>
        <v>2.4897666270764067</v>
      </c>
      <c r="R7" s="188">
        <f t="shared" si="2"/>
        <v>2.5258207934464796</v>
      </c>
      <c r="S7" s="55">
        <f>(R7-Q7)/Q7</f>
        <v>1.4480942100348275E-2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227042.77000000005</v>
      </c>
      <c r="F8" s="181">
        <v>228546.71999999986</v>
      </c>
      <c r="G8" s="245">
        <f>E8/E7</f>
        <v>0.84983287460360613</v>
      </c>
      <c r="H8" s="246">
        <f>F8/F7</f>
        <v>0.85702965271407616</v>
      </c>
      <c r="I8" s="206">
        <f t="shared" si="0"/>
        <v>6.6240823259855735E-3</v>
      </c>
      <c r="K8" s="180">
        <v>59322.287000000004</v>
      </c>
      <c r="L8" s="181">
        <v>60298.559000000016</v>
      </c>
      <c r="M8" s="250">
        <f>K8/K7</f>
        <v>0.89183619633236422</v>
      </c>
      <c r="N8" s="246">
        <f>L8/L7</f>
        <v>0.89521068062044962</v>
      </c>
      <c r="O8" s="207">
        <f t="shared" si="1"/>
        <v>1.6457086356094323E-2</v>
      </c>
      <c r="Q8" s="189">
        <f t="shared" si="2"/>
        <v>2.6128243149958044</v>
      </c>
      <c r="R8" s="190">
        <f t="shared" si="2"/>
        <v>2.6383471615781691</v>
      </c>
      <c r="S8" s="182">
        <f t="shared" ref="S8:S18" si="3">(R8-Q8)/Q8</f>
        <v>9.7682980198405284E-3</v>
      </c>
    </row>
    <row r="9" spans="1:19" ht="24" customHeight="1" x14ac:dyDescent="0.25">
      <c r="A9" s="8"/>
      <c r="B9" t="s">
        <v>37</v>
      </c>
      <c r="E9" s="19">
        <v>37500.349999999984</v>
      </c>
      <c r="F9" s="140">
        <v>35082.240000000005</v>
      </c>
      <c r="G9" s="247">
        <f>E9/E7</f>
        <v>0.14036575680935059</v>
      </c>
      <c r="H9" s="215">
        <f>F9/F7</f>
        <v>0.13155524596297816</v>
      </c>
      <c r="I9" s="182">
        <f t="shared" si="0"/>
        <v>-6.4482331498238815E-2</v>
      </c>
      <c r="K9" s="19">
        <v>6655.7020000000011</v>
      </c>
      <c r="L9" s="140">
        <v>6291.9930000000013</v>
      </c>
      <c r="M9" s="247">
        <f>K9/K7</f>
        <v>0.10006013348072218</v>
      </c>
      <c r="N9" s="215">
        <f>L9/L7</f>
        <v>9.3412834890284929E-2</v>
      </c>
      <c r="O9" s="182">
        <f t="shared" si="1"/>
        <v>-5.4646226648969523E-2</v>
      </c>
      <c r="Q9" s="189">
        <f t="shared" si="2"/>
        <v>1.7748373015185201</v>
      </c>
      <c r="R9" s="190">
        <f t="shared" si="2"/>
        <v>1.7934980776598075</v>
      </c>
      <c r="S9" s="182">
        <f t="shared" si="3"/>
        <v>1.0514077051074778E-2</v>
      </c>
    </row>
    <row r="10" spans="1:19" ht="24" customHeight="1" thickBot="1" x14ac:dyDescent="0.3">
      <c r="A10" s="8"/>
      <c r="B10" t="s">
        <v>36</v>
      </c>
      <c r="E10" s="19">
        <v>2618.5500000000006</v>
      </c>
      <c r="F10" s="140">
        <v>3044.1</v>
      </c>
      <c r="G10" s="247">
        <f>E10/E7</f>
        <v>9.8013685870431948E-3</v>
      </c>
      <c r="H10" s="215">
        <f>F10/F7</f>
        <v>1.141510132294579E-2</v>
      </c>
      <c r="I10" s="186">
        <f t="shared" si="0"/>
        <v>0.1625136048576499</v>
      </c>
      <c r="K10" s="19">
        <v>539.03200000000015</v>
      </c>
      <c r="L10" s="140">
        <v>766.28400000000011</v>
      </c>
      <c r="M10" s="247">
        <f>K10/K7</f>
        <v>8.1036701869135128E-3</v>
      </c>
      <c r="N10" s="215">
        <f>L10/L7</f>
        <v>1.1376484489265499E-2</v>
      </c>
      <c r="O10" s="209">
        <f t="shared" si="1"/>
        <v>0.42159278113358739</v>
      </c>
      <c r="Q10" s="189">
        <f t="shared" si="2"/>
        <v>2.0585132993450577</v>
      </c>
      <c r="R10" s="190">
        <f t="shared" si="2"/>
        <v>2.5172760421799549</v>
      </c>
      <c r="S10" s="182">
        <f t="shared" si="3"/>
        <v>0.22286119938154322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406093.35000000044</v>
      </c>
      <c r="F11" s="145">
        <v>392329.25000000017</v>
      </c>
      <c r="G11" s="243">
        <f>E11/E15</f>
        <v>0.60317908955212873</v>
      </c>
      <c r="H11" s="244">
        <f>F11/F15</f>
        <v>0.59533820147003758</v>
      </c>
      <c r="I11" s="164">
        <f t="shared" si="0"/>
        <v>-3.3893931038270521E-2</v>
      </c>
      <c r="J11" s="1"/>
      <c r="K11" s="17">
        <v>126554.81099999994</v>
      </c>
      <c r="L11" s="145">
        <v>126583.43200000004</v>
      </c>
      <c r="M11" s="243">
        <f>K11/K15</f>
        <v>0.65548044833386143</v>
      </c>
      <c r="N11" s="244">
        <f>L11/L15</f>
        <v>0.65269287964477807</v>
      </c>
      <c r="O11" s="164">
        <f t="shared" si="1"/>
        <v>2.2615497406970218E-4</v>
      </c>
      <c r="Q11" s="191">
        <f t="shared" si="2"/>
        <v>3.1163970303872199</v>
      </c>
      <c r="R11" s="192">
        <f t="shared" si="2"/>
        <v>3.2264592048642813</v>
      </c>
      <c r="S11" s="57">
        <f t="shared" si="3"/>
        <v>3.5317122113733321E-2</v>
      </c>
    </row>
    <row r="12" spans="1:19" s="3" customFormat="1" ht="24" customHeight="1" x14ac:dyDescent="0.25">
      <c r="A12" s="46"/>
      <c r="B12" s="3" t="s">
        <v>33</v>
      </c>
      <c r="E12" s="31">
        <v>382836.25000000041</v>
      </c>
      <c r="F12" s="141">
        <v>366612.18000000017</v>
      </c>
      <c r="G12" s="247">
        <f>E12/E11</f>
        <v>0.94272967040706279</v>
      </c>
      <c r="H12" s="215">
        <f>F12/F11</f>
        <v>0.9344502863347558</v>
      </c>
      <c r="I12" s="206">
        <f t="shared" si="0"/>
        <v>-4.2378614877771427E-2</v>
      </c>
      <c r="K12" s="31">
        <v>122556.17899999995</v>
      </c>
      <c r="L12" s="141">
        <v>121887.85700000005</v>
      </c>
      <c r="M12" s="247">
        <f>K12/K11</f>
        <v>0.96840395107539612</v>
      </c>
      <c r="N12" s="215">
        <f>L12/L11</f>
        <v>0.96290529553662285</v>
      </c>
      <c r="O12" s="206">
        <f t="shared" si="1"/>
        <v>-5.4531889412111857E-3</v>
      </c>
      <c r="Q12" s="189">
        <f t="shared" si="2"/>
        <v>3.2012689237239114</v>
      </c>
      <c r="R12" s="190">
        <f t="shared" si="2"/>
        <v>3.3247083334765359</v>
      </c>
      <c r="S12" s="182">
        <f t="shared" si="3"/>
        <v>3.8559525205096583E-2</v>
      </c>
    </row>
    <row r="13" spans="1:19" ht="24" customHeight="1" x14ac:dyDescent="0.25">
      <c r="A13" s="8"/>
      <c r="B13" s="3" t="s">
        <v>37</v>
      </c>
      <c r="D13" s="3"/>
      <c r="E13" s="19">
        <v>22819.519999999997</v>
      </c>
      <c r="F13" s="140">
        <v>23427.890000000003</v>
      </c>
      <c r="G13" s="247">
        <f>E13/E11</f>
        <v>5.6192794095249216E-2</v>
      </c>
      <c r="H13" s="215">
        <f>F13/F11</f>
        <v>5.9714869589764193E-2</v>
      </c>
      <c r="I13" s="182">
        <f t="shared" si="0"/>
        <v>2.6660069975179421E-2</v>
      </c>
      <c r="K13" s="19">
        <v>3929.2680000000009</v>
      </c>
      <c r="L13" s="140">
        <v>4265.9510000000018</v>
      </c>
      <c r="M13" s="247">
        <f>K13/K11</f>
        <v>3.1047954391872173E-2</v>
      </c>
      <c r="N13" s="215">
        <f>L13/L11</f>
        <v>3.3700705792208262E-2</v>
      </c>
      <c r="O13" s="182">
        <f t="shared" si="1"/>
        <v>8.568593437759929E-2</v>
      </c>
      <c r="Q13" s="189">
        <f t="shared" si="2"/>
        <v>1.7218889792598624</v>
      </c>
      <c r="R13" s="190">
        <f t="shared" si="2"/>
        <v>1.8208857050293481</v>
      </c>
      <c r="S13" s="182">
        <f t="shared" si="3"/>
        <v>5.7493094480480678E-2</v>
      </c>
    </row>
    <row r="14" spans="1:19" ht="24" customHeight="1" thickBot="1" x14ac:dyDescent="0.3">
      <c r="A14" s="8"/>
      <c r="B14" t="s">
        <v>36</v>
      </c>
      <c r="E14" s="19">
        <v>437.58</v>
      </c>
      <c r="F14" s="140">
        <v>2289.1799999999994</v>
      </c>
      <c r="G14" s="247">
        <f>E14/E11</f>
        <v>1.0775354976879073E-3</v>
      </c>
      <c r="H14" s="215">
        <f>F14/F11</f>
        <v>5.8348440754799656E-3</v>
      </c>
      <c r="I14" s="186">
        <f t="shared" si="0"/>
        <v>4.2314548196901125</v>
      </c>
      <c r="K14" s="19">
        <v>69.364000000000004</v>
      </c>
      <c r="L14" s="140">
        <v>429.62399999999991</v>
      </c>
      <c r="M14" s="247">
        <f>K14/K11</f>
        <v>5.480945327317508E-4</v>
      </c>
      <c r="N14" s="215">
        <f>L14/L11</f>
        <v>3.3939986711689074E-3</v>
      </c>
      <c r="O14" s="209">
        <f t="shared" si="1"/>
        <v>5.1937604521077194</v>
      </c>
      <c r="Q14" s="189">
        <f t="shared" si="2"/>
        <v>1.5851729969377029</v>
      </c>
      <c r="R14" s="190">
        <f t="shared" si="2"/>
        <v>1.8767593636149191</v>
      </c>
      <c r="S14" s="182">
        <f t="shared" si="3"/>
        <v>0.18394608490083658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673255.02000000037</v>
      </c>
      <c r="F15" s="145">
        <v>659002.31000000006</v>
      </c>
      <c r="G15" s="243">
        <f>G7+G11</f>
        <v>1.0000000000000002</v>
      </c>
      <c r="H15" s="244">
        <f>H7+H11</f>
        <v>1</v>
      </c>
      <c r="I15" s="164">
        <f t="shared" si="0"/>
        <v>-2.1169853289768718E-2</v>
      </c>
      <c r="J15" s="1"/>
      <c r="K15" s="17">
        <v>193071.83199999997</v>
      </c>
      <c r="L15" s="145">
        <v>193940.26800000007</v>
      </c>
      <c r="M15" s="243">
        <f>M7+M11</f>
        <v>1</v>
      </c>
      <c r="N15" s="244">
        <f>N7+N11</f>
        <v>1</v>
      </c>
      <c r="O15" s="164">
        <f t="shared" si="1"/>
        <v>4.4979943008988674E-3</v>
      </c>
      <c r="Q15" s="191">
        <f t="shared" si="2"/>
        <v>2.867736983231107</v>
      </c>
      <c r="R15" s="192">
        <f t="shared" si="2"/>
        <v>2.9429376051807776</v>
      </c>
      <c r="S15" s="57">
        <f t="shared" si="3"/>
        <v>2.6222984321575167E-2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609879.02000000048</v>
      </c>
      <c r="F16" s="181">
        <f t="shared" ref="F16:F17" si="4">F8+F12</f>
        <v>595158.9</v>
      </c>
      <c r="G16" s="245">
        <f>E16/E15</f>
        <v>0.90586627931864538</v>
      </c>
      <c r="H16" s="246">
        <f>F16/F15</f>
        <v>0.9031211134904823</v>
      </c>
      <c r="I16" s="207">
        <f t="shared" si="0"/>
        <v>-2.4136131129745126E-2</v>
      </c>
      <c r="J16" s="3"/>
      <c r="K16" s="180">
        <f t="shared" ref="K16:L18" si="5">K8+K12</f>
        <v>181878.46599999996</v>
      </c>
      <c r="L16" s="181">
        <f t="shared" si="5"/>
        <v>182186.41600000006</v>
      </c>
      <c r="M16" s="250">
        <f>K16/K15</f>
        <v>0.94202486253924389</v>
      </c>
      <c r="N16" s="246">
        <f>L16/L15</f>
        <v>0.93939447376653096</v>
      </c>
      <c r="O16" s="207">
        <f t="shared" si="1"/>
        <v>1.6931636095946566E-3</v>
      </c>
      <c r="P16" s="3"/>
      <c r="Q16" s="189">
        <f t="shared" si="2"/>
        <v>2.9822056512125932</v>
      </c>
      <c r="R16" s="190">
        <f t="shared" si="2"/>
        <v>3.0611390672306178</v>
      </c>
      <c r="S16" s="182">
        <f t="shared" si="3"/>
        <v>2.6468133069873816E-2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60319.869999999981</v>
      </c>
      <c r="F17" s="140">
        <f t="shared" si="4"/>
        <v>58510.130000000005</v>
      </c>
      <c r="G17" s="248">
        <f>E17/E15</f>
        <v>8.9594385794553671E-2</v>
      </c>
      <c r="H17" s="215">
        <f>F17/F15</f>
        <v>8.8785925500018348E-2</v>
      </c>
      <c r="I17" s="182">
        <f t="shared" si="0"/>
        <v>-3.0002385615220603E-2</v>
      </c>
      <c r="K17" s="19">
        <f t="shared" si="5"/>
        <v>10584.970000000001</v>
      </c>
      <c r="L17" s="140">
        <f t="shared" si="5"/>
        <v>10557.944000000003</v>
      </c>
      <c r="M17" s="247">
        <f>K17/K15</f>
        <v>5.4823999391066032E-2</v>
      </c>
      <c r="N17" s="215">
        <f>L17/L15</f>
        <v>5.4439153399540516E-2</v>
      </c>
      <c r="O17" s="182">
        <f t="shared" si="1"/>
        <v>-2.553242947310953E-3</v>
      </c>
      <c r="Q17" s="189">
        <f t="shared" si="2"/>
        <v>1.7548065007434541</v>
      </c>
      <c r="R17" s="190">
        <f t="shared" si="2"/>
        <v>1.8044642867824772</v>
      </c>
      <c r="S17" s="182">
        <f t="shared" si="3"/>
        <v>2.829815482104988E-2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3056.1300000000006</v>
      </c>
      <c r="F18" s="142">
        <f>F10+F14</f>
        <v>5333.2799999999988</v>
      </c>
      <c r="G18" s="249">
        <f>E18/E15</f>
        <v>4.5393348868011394E-3</v>
      </c>
      <c r="H18" s="221">
        <f>F18/F15</f>
        <v>8.0929610094993415E-3</v>
      </c>
      <c r="I18" s="208">
        <f t="shared" si="0"/>
        <v>0.74510901041513211</v>
      </c>
      <c r="K18" s="21">
        <f t="shared" si="5"/>
        <v>608.39600000000019</v>
      </c>
      <c r="L18" s="142">
        <f t="shared" si="5"/>
        <v>1195.9079999999999</v>
      </c>
      <c r="M18" s="249">
        <f>K18/K15</f>
        <v>3.1511380696900432E-3</v>
      </c>
      <c r="N18" s="221">
        <f>L18/L15</f>
        <v>6.1663728339284313E-3</v>
      </c>
      <c r="O18" s="208">
        <f t="shared" si="1"/>
        <v>0.96567367306819829</v>
      </c>
      <c r="Q18" s="193">
        <f t="shared" si="2"/>
        <v>1.9907399227127121</v>
      </c>
      <c r="R18" s="194">
        <f t="shared" si="2"/>
        <v>2.2423499234992352</v>
      </c>
      <c r="S18" s="186">
        <f t="shared" si="3"/>
        <v>0.12639019186577771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workbookViewId="0">
      <selection activeCell="H68" sqref="H68:I94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133</v>
      </c>
    </row>
    <row r="3" spans="1:16" ht="8.25" customHeight="1" thickBot="1" x14ac:dyDescent="0.3"/>
    <row r="4" spans="1:16" x14ac:dyDescent="0.25">
      <c r="A4" s="377" t="s">
        <v>3</v>
      </c>
      <c r="B4" s="365" t="s">
        <v>1</v>
      </c>
      <c r="C4" s="363"/>
      <c r="D4" s="365" t="s">
        <v>104</v>
      </c>
      <c r="E4" s="363"/>
      <c r="F4" s="130" t="s">
        <v>0</v>
      </c>
      <c r="H4" s="375" t="s">
        <v>19</v>
      </c>
      <c r="I4" s="376"/>
      <c r="J4" s="365" t="s">
        <v>104</v>
      </c>
      <c r="K4" s="366"/>
      <c r="L4" s="130" t="s">
        <v>0</v>
      </c>
      <c r="N4" s="373" t="s">
        <v>22</v>
      </c>
      <c r="O4" s="363"/>
      <c r="P4" s="130" t="s">
        <v>0</v>
      </c>
    </row>
    <row r="5" spans="1:16" x14ac:dyDescent="0.25">
      <c r="A5" s="378"/>
      <c r="B5" s="368" t="s">
        <v>217</v>
      </c>
      <c r="C5" s="370"/>
      <c r="D5" s="368" t="str">
        <f>B5</f>
        <v>jan-maio</v>
      </c>
      <c r="E5" s="370"/>
      <c r="F5" s="131" t="s">
        <v>152</v>
      </c>
      <c r="H5" s="371" t="str">
        <f>B5</f>
        <v>jan-maio</v>
      </c>
      <c r="I5" s="370"/>
      <c r="J5" s="368" t="str">
        <f>B5</f>
        <v>jan-maio</v>
      </c>
      <c r="K5" s="369"/>
      <c r="L5" s="131" t="str">
        <f>F5</f>
        <v>2025/2024</v>
      </c>
      <c r="N5" s="371" t="str">
        <f>B5</f>
        <v>jan-maio</v>
      </c>
      <c r="O5" s="369"/>
      <c r="P5" s="131" t="str">
        <f>F5</f>
        <v>2025/2024</v>
      </c>
    </row>
    <row r="6" spans="1:16" ht="19.5" customHeight="1" thickBot="1" x14ac:dyDescent="0.3">
      <c r="A6" s="379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155</v>
      </c>
      <c r="B7" s="39">
        <v>74153.94</v>
      </c>
      <c r="C7" s="147">
        <v>77784.880000000034</v>
      </c>
      <c r="D7" s="247">
        <f>B7/$B$33</f>
        <v>0.11014242418868261</v>
      </c>
      <c r="E7" s="246">
        <f>C7/$C$33</f>
        <v>0.11803430552466507</v>
      </c>
      <c r="F7" s="52">
        <f>(C7-B7)/B7</f>
        <v>4.8964896538201901E-2</v>
      </c>
      <c r="H7" s="39">
        <v>24286.418000000005</v>
      </c>
      <c r="I7" s="147">
        <v>26270.873999999989</v>
      </c>
      <c r="J7" s="247">
        <f>H7/$H$33</f>
        <v>0.12578954552003213</v>
      </c>
      <c r="K7" s="246">
        <f>I7/$I$33</f>
        <v>0.13545858356759616</v>
      </c>
      <c r="L7" s="52">
        <f>(I7-H7)/H7</f>
        <v>8.1710526434980377E-2</v>
      </c>
      <c r="N7" s="27">
        <f t="shared" ref="N7:O33" si="0">(H7/B7)*10</f>
        <v>3.2751352119658113</v>
      </c>
      <c r="O7" s="151">
        <f t="shared" si="0"/>
        <v>3.3773753973779961</v>
      </c>
      <c r="P7" s="61">
        <f>(O7-N7)/N7</f>
        <v>3.1217088393372901E-2</v>
      </c>
    </row>
    <row r="8" spans="1:16" ht="20.100000000000001" customHeight="1" x14ac:dyDescent="0.25">
      <c r="A8" s="8" t="s">
        <v>154</v>
      </c>
      <c r="B8" s="19">
        <v>75257.080000000031</v>
      </c>
      <c r="C8" s="140">
        <v>71887.919999999984</v>
      </c>
      <c r="D8" s="247">
        <f t="shared" ref="D8:D32" si="1">B8/$B$33</f>
        <v>0.1117809414922744</v>
      </c>
      <c r="E8" s="215">
        <f t="shared" ref="E8:E32" si="2">C8/$C$33</f>
        <v>0.10908599091253564</v>
      </c>
      <c r="F8" s="52">
        <f t="shared" ref="F8:F33" si="3">(C8-B8)/B8</f>
        <v>-4.47686782426324E-2</v>
      </c>
      <c r="H8" s="19">
        <v>23323.607</v>
      </c>
      <c r="I8" s="140">
        <v>21728.935999999998</v>
      </c>
      <c r="J8" s="247">
        <f t="shared" ref="J8:J32" si="4">H8/$H$33</f>
        <v>0.12080274350947265</v>
      </c>
      <c r="K8" s="215">
        <f t="shared" ref="K8:K32" si="5">I8/$I$33</f>
        <v>0.11203932130278382</v>
      </c>
      <c r="L8" s="52">
        <f t="shared" ref="L8:L33" si="6">(I8-H8)/H8</f>
        <v>-6.8371543046493718E-2</v>
      </c>
      <c r="N8" s="27">
        <f t="shared" si="0"/>
        <v>3.0991910661428785</v>
      </c>
      <c r="O8" s="152">
        <f t="shared" si="0"/>
        <v>3.0226129786478735</v>
      </c>
      <c r="P8" s="52">
        <f t="shared" ref="P8:P71" si="7">(O8-N8)/N8</f>
        <v>-2.4709056608862419E-2</v>
      </c>
    </row>
    <row r="9" spans="1:16" ht="20.100000000000001" customHeight="1" x14ac:dyDescent="0.25">
      <c r="A9" s="8" t="s">
        <v>156</v>
      </c>
      <c r="B9" s="19">
        <v>52391.140000000014</v>
      </c>
      <c r="C9" s="140">
        <v>50673.149999999994</v>
      </c>
      <c r="D9" s="247">
        <f t="shared" si="1"/>
        <v>7.7817674497250702E-2</v>
      </c>
      <c r="E9" s="215">
        <f t="shared" si="2"/>
        <v>7.6893736533336282E-2</v>
      </c>
      <c r="F9" s="52">
        <f t="shared" si="3"/>
        <v>-3.2791613238421981E-2</v>
      </c>
      <c r="H9" s="19">
        <v>15829.359999999999</v>
      </c>
      <c r="I9" s="140">
        <v>15603.655000000006</v>
      </c>
      <c r="J9" s="247">
        <f t="shared" si="4"/>
        <v>8.1986894908626512E-2</v>
      </c>
      <c r="K9" s="215">
        <f t="shared" si="5"/>
        <v>8.0455983488689459E-2</v>
      </c>
      <c r="L9" s="52">
        <f t="shared" si="6"/>
        <v>-1.4258630797454394E-2</v>
      </c>
      <c r="N9" s="27">
        <f t="shared" si="0"/>
        <v>3.0213810961166327</v>
      </c>
      <c r="O9" s="152">
        <f t="shared" si="0"/>
        <v>3.0792747243855985</v>
      </c>
      <c r="P9" s="52">
        <f t="shared" si="7"/>
        <v>1.9161312799426768E-2</v>
      </c>
    </row>
    <row r="10" spans="1:16" ht="20.100000000000001" customHeight="1" x14ac:dyDescent="0.25">
      <c r="A10" s="8" t="s">
        <v>159</v>
      </c>
      <c r="B10" s="19">
        <v>40512.749999999993</v>
      </c>
      <c r="C10" s="140">
        <v>40383.22</v>
      </c>
      <c r="D10" s="247">
        <f t="shared" si="1"/>
        <v>6.017444920054215E-2</v>
      </c>
      <c r="E10" s="215">
        <f t="shared" si="2"/>
        <v>6.127932996168102E-2</v>
      </c>
      <c r="F10" s="52">
        <f t="shared" si="3"/>
        <v>-3.1972650585307487E-3</v>
      </c>
      <c r="H10" s="19">
        <v>15523.263999999999</v>
      </c>
      <c r="I10" s="140">
        <v>14844.114000000001</v>
      </c>
      <c r="J10" s="247">
        <f t="shared" si="4"/>
        <v>8.0401495335684151E-2</v>
      </c>
      <c r="K10" s="215">
        <f t="shared" si="5"/>
        <v>7.6539617858009792E-2</v>
      </c>
      <c r="L10" s="52">
        <f t="shared" si="6"/>
        <v>-4.375046381997999E-2</v>
      </c>
      <c r="N10" s="27">
        <f t="shared" si="0"/>
        <v>3.8316984159307879</v>
      </c>
      <c r="O10" s="152">
        <f t="shared" si="0"/>
        <v>3.6758123794982178</v>
      </c>
      <c r="P10" s="52">
        <f t="shared" si="7"/>
        <v>-4.0683273971785838E-2</v>
      </c>
    </row>
    <row r="11" spans="1:16" ht="20.100000000000001" customHeight="1" x14ac:dyDescent="0.25">
      <c r="A11" s="8" t="s">
        <v>161</v>
      </c>
      <c r="B11" s="19">
        <v>52940.26</v>
      </c>
      <c r="C11" s="140">
        <v>61829.960000000006</v>
      </c>
      <c r="D11" s="247">
        <f t="shared" si="1"/>
        <v>7.8633294111939936E-2</v>
      </c>
      <c r="E11" s="215">
        <f t="shared" si="2"/>
        <v>9.382358614190596E-2</v>
      </c>
      <c r="F11" s="52">
        <f t="shared" si="3"/>
        <v>0.16791946242802744</v>
      </c>
      <c r="H11" s="19">
        <v>12633.009000000002</v>
      </c>
      <c r="I11" s="140">
        <v>14672.346999999998</v>
      </c>
      <c r="J11" s="247">
        <f t="shared" si="4"/>
        <v>6.5431652401785875E-2</v>
      </c>
      <c r="K11" s="215">
        <f t="shared" si="5"/>
        <v>7.5653948255861955E-2</v>
      </c>
      <c r="L11" s="52">
        <f t="shared" si="6"/>
        <v>0.16142931585024564</v>
      </c>
      <c r="N11" s="27">
        <f t="shared" si="0"/>
        <v>2.3862763424282392</v>
      </c>
      <c r="O11" s="152">
        <f t="shared" si="0"/>
        <v>2.3730157677604833</v>
      </c>
      <c r="P11" s="52">
        <f t="shared" si="7"/>
        <v>-5.5570155191087857E-3</v>
      </c>
    </row>
    <row r="12" spans="1:16" ht="20.100000000000001" customHeight="1" x14ac:dyDescent="0.25">
      <c r="A12" s="8" t="s">
        <v>157</v>
      </c>
      <c r="B12" s="19">
        <v>51969.510000000009</v>
      </c>
      <c r="C12" s="140">
        <v>46560.939999999995</v>
      </c>
      <c r="D12" s="247">
        <f t="shared" si="1"/>
        <v>7.7191418491019959E-2</v>
      </c>
      <c r="E12" s="215">
        <f t="shared" si="2"/>
        <v>7.0653682534132539E-2</v>
      </c>
      <c r="F12" s="52">
        <f t="shared" si="3"/>
        <v>-0.10407198374585432</v>
      </c>
      <c r="H12" s="19">
        <v>12487.598999999998</v>
      </c>
      <c r="I12" s="140">
        <v>11598.556000000004</v>
      </c>
      <c r="J12" s="247">
        <f t="shared" si="4"/>
        <v>6.4678513020998293E-2</v>
      </c>
      <c r="K12" s="215">
        <f t="shared" si="5"/>
        <v>5.9804784842310353E-2</v>
      </c>
      <c r="L12" s="52">
        <f t="shared" si="6"/>
        <v>-7.1194070213176641E-2</v>
      </c>
      <c r="N12" s="27">
        <f t="shared" si="0"/>
        <v>2.4028702598889224</v>
      </c>
      <c r="O12" s="152">
        <f t="shared" si="0"/>
        <v>2.4910485054640228</v>
      </c>
      <c r="P12" s="52">
        <f t="shared" si="7"/>
        <v>3.6697048129088986E-2</v>
      </c>
    </row>
    <row r="13" spans="1:16" ht="20.100000000000001" customHeight="1" x14ac:dyDescent="0.25">
      <c r="A13" s="8" t="s">
        <v>165</v>
      </c>
      <c r="B13" s="19">
        <v>63010.330000000009</v>
      </c>
      <c r="C13" s="140">
        <v>43700</v>
      </c>
      <c r="D13" s="247">
        <f t="shared" si="1"/>
        <v>9.3590583253281956E-2</v>
      </c>
      <c r="E13" s="215">
        <f t="shared" si="2"/>
        <v>6.6312362395209212E-2</v>
      </c>
      <c r="F13" s="52">
        <f t="shared" si="3"/>
        <v>-0.3064629244125528</v>
      </c>
      <c r="H13" s="19">
        <v>12921.276</v>
      </c>
      <c r="I13" s="140">
        <v>9003.3579999999984</v>
      </c>
      <c r="J13" s="247">
        <f t="shared" si="4"/>
        <v>6.6924708105530362E-2</v>
      </c>
      <c r="K13" s="215">
        <f t="shared" si="5"/>
        <v>4.6423355463239849E-2</v>
      </c>
      <c r="L13" s="52">
        <f t="shared" si="6"/>
        <v>-0.30321448129426237</v>
      </c>
      <c r="N13" s="27">
        <f t="shared" si="0"/>
        <v>2.0506599473451415</v>
      </c>
      <c r="O13" s="152">
        <f t="shared" si="0"/>
        <v>2.0602649885583522</v>
      </c>
      <c r="P13" s="52">
        <f t="shared" si="7"/>
        <v>4.6838780977049568E-3</v>
      </c>
    </row>
    <row r="14" spans="1:16" ht="20.100000000000001" customHeight="1" x14ac:dyDescent="0.25">
      <c r="A14" s="8" t="s">
        <v>163</v>
      </c>
      <c r="B14" s="19">
        <v>19799.589999999997</v>
      </c>
      <c r="C14" s="140">
        <v>20088.30999999999</v>
      </c>
      <c r="D14" s="247">
        <f t="shared" si="1"/>
        <v>2.9408752124863467E-2</v>
      </c>
      <c r="E14" s="215">
        <f t="shared" si="2"/>
        <v>3.0482912874766694E-2</v>
      </c>
      <c r="F14" s="52">
        <f t="shared" si="3"/>
        <v>1.4582120134810566E-2</v>
      </c>
      <c r="H14" s="19">
        <v>8213.8279999999995</v>
      </c>
      <c r="I14" s="140">
        <v>8999.3159999999989</v>
      </c>
      <c r="J14" s="247">
        <f t="shared" si="4"/>
        <v>4.2542860420985686E-2</v>
      </c>
      <c r="K14" s="215">
        <f t="shared" si="5"/>
        <v>4.6402513994669749E-2</v>
      </c>
      <c r="L14" s="52">
        <f t="shared" si="6"/>
        <v>9.5629954754348323E-2</v>
      </c>
      <c r="N14" s="27">
        <f t="shared" si="0"/>
        <v>4.148483882747068</v>
      </c>
      <c r="O14" s="152">
        <f t="shared" si="0"/>
        <v>4.4798771026532362</v>
      </c>
      <c r="P14" s="52">
        <f t="shared" si="7"/>
        <v>7.9882971531933314E-2</v>
      </c>
    </row>
    <row r="15" spans="1:16" ht="20.100000000000001" customHeight="1" x14ac:dyDescent="0.25">
      <c r="A15" s="8" t="s">
        <v>166</v>
      </c>
      <c r="B15" s="19">
        <v>30647.399999999994</v>
      </c>
      <c r="C15" s="140">
        <v>28193.770000000004</v>
      </c>
      <c r="D15" s="247">
        <f t="shared" si="1"/>
        <v>4.5521235029187E-2</v>
      </c>
      <c r="E15" s="215">
        <f t="shared" si="2"/>
        <v>4.2782505572704299E-2</v>
      </c>
      <c r="F15" s="52">
        <f t="shared" si="3"/>
        <v>-8.0059972460958861E-2</v>
      </c>
      <c r="H15" s="19">
        <v>7713.771999999999</v>
      </c>
      <c r="I15" s="140">
        <v>7211.8859999999995</v>
      </c>
      <c r="J15" s="247">
        <f t="shared" si="4"/>
        <v>3.9952860653438026E-2</v>
      </c>
      <c r="K15" s="215">
        <f t="shared" si="5"/>
        <v>3.718611959430726E-2</v>
      </c>
      <c r="L15" s="52">
        <f t="shared" si="6"/>
        <v>-6.5063629052038302E-2</v>
      </c>
      <c r="N15" s="27">
        <f t="shared" si="0"/>
        <v>2.5169417307830355</v>
      </c>
      <c r="O15" s="152">
        <f t="shared" si="0"/>
        <v>2.5579714951210848</v>
      </c>
      <c r="P15" s="52">
        <f t="shared" si="7"/>
        <v>1.6301435919728137E-2</v>
      </c>
    </row>
    <row r="16" spans="1:16" ht="20.100000000000001" customHeight="1" x14ac:dyDescent="0.25">
      <c r="A16" s="8" t="s">
        <v>153</v>
      </c>
      <c r="B16" s="19">
        <v>25699.22</v>
      </c>
      <c r="C16" s="140">
        <v>26451.71</v>
      </c>
      <c r="D16" s="247">
        <f t="shared" si="1"/>
        <v>3.8171598037248948E-2</v>
      </c>
      <c r="E16" s="215">
        <f t="shared" si="2"/>
        <v>4.0139024702356509E-2</v>
      </c>
      <c r="F16" s="52">
        <f t="shared" si="3"/>
        <v>2.9280655210547166E-2</v>
      </c>
      <c r="H16" s="19">
        <v>6343.4909999999991</v>
      </c>
      <c r="I16" s="140">
        <v>6348.7159999999994</v>
      </c>
      <c r="J16" s="247">
        <f t="shared" si="4"/>
        <v>3.2855600603613672E-2</v>
      </c>
      <c r="K16" s="215">
        <f t="shared" si="5"/>
        <v>3.2735419340556966E-2</v>
      </c>
      <c r="L16" s="52">
        <f t="shared" si="6"/>
        <v>8.236789490203997E-4</v>
      </c>
      <c r="N16" s="27">
        <f t="shared" si="0"/>
        <v>2.4683593509841928</v>
      </c>
      <c r="O16" s="152">
        <f t="shared" si="0"/>
        <v>2.4001155312832325</v>
      </c>
      <c r="P16" s="52">
        <f t="shared" si="7"/>
        <v>-2.7647441072042391E-2</v>
      </c>
    </row>
    <row r="17" spans="1:16" ht="20.100000000000001" customHeight="1" x14ac:dyDescent="0.25">
      <c r="A17" s="8" t="s">
        <v>158</v>
      </c>
      <c r="B17" s="19">
        <v>9481.3199999999961</v>
      </c>
      <c r="C17" s="140">
        <v>14588.369999999999</v>
      </c>
      <c r="D17" s="247">
        <f t="shared" si="1"/>
        <v>1.4082806244801556E-2</v>
      </c>
      <c r="E17" s="215">
        <f t="shared" si="2"/>
        <v>2.2137054420947325E-2</v>
      </c>
      <c r="F17" s="52">
        <f t="shared" si="3"/>
        <v>0.53864335345711412</v>
      </c>
      <c r="H17" s="19">
        <v>3368.226000000001</v>
      </c>
      <c r="I17" s="140">
        <v>5812.8770000000022</v>
      </c>
      <c r="J17" s="247">
        <f t="shared" si="4"/>
        <v>1.7445455223110952E-2</v>
      </c>
      <c r="K17" s="215">
        <f t="shared" si="5"/>
        <v>2.9972511948885228E-2</v>
      </c>
      <c r="L17" s="52">
        <f t="shared" si="6"/>
        <v>0.72579779385350052</v>
      </c>
      <c r="N17" s="27">
        <f t="shared" si="0"/>
        <v>3.5524863626583665</v>
      </c>
      <c r="O17" s="152">
        <f t="shared" si="0"/>
        <v>3.9845966341681782</v>
      </c>
      <c r="P17" s="52">
        <f t="shared" si="7"/>
        <v>0.12163601134458928</v>
      </c>
    </row>
    <row r="18" spans="1:16" ht="20.100000000000001" customHeight="1" x14ac:dyDescent="0.25">
      <c r="A18" s="8" t="s">
        <v>164</v>
      </c>
      <c r="B18" s="19">
        <v>14812.029999999997</v>
      </c>
      <c r="C18" s="140">
        <v>19765.969999999998</v>
      </c>
      <c r="D18" s="247">
        <f t="shared" si="1"/>
        <v>2.2000623181391201E-2</v>
      </c>
      <c r="E18" s="215">
        <f t="shared" si="2"/>
        <v>2.9993779536220441E-2</v>
      </c>
      <c r="F18" s="52">
        <f t="shared" si="3"/>
        <v>0.33445381895661846</v>
      </c>
      <c r="H18" s="19">
        <v>3607.5489999999991</v>
      </c>
      <c r="I18" s="140">
        <v>5093.384</v>
      </c>
      <c r="J18" s="247">
        <f t="shared" si="4"/>
        <v>1.8685009421778306E-2</v>
      </c>
      <c r="K18" s="215">
        <f t="shared" si="5"/>
        <v>2.6262642887551344E-2</v>
      </c>
      <c r="L18" s="52">
        <f t="shared" si="6"/>
        <v>0.4118682795438125</v>
      </c>
      <c r="N18" s="27">
        <f t="shared" si="0"/>
        <v>2.435553398150017</v>
      </c>
      <c r="O18" s="152">
        <f t="shared" si="0"/>
        <v>2.5768449511964251</v>
      </c>
      <c r="P18" s="52">
        <f t="shared" si="7"/>
        <v>5.8012094152289757E-2</v>
      </c>
    </row>
    <row r="19" spans="1:16" ht="20.100000000000001" customHeight="1" x14ac:dyDescent="0.25">
      <c r="A19" s="8" t="s">
        <v>160</v>
      </c>
      <c r="B19" s="19">
        <v>22224.920000000002</v>
      </c>
      <c r="C19" s="140">
        <v>16452.929999999997</v>
      </c>
      <c r="D19" s="247">
        <f t="shared" si="1"/>
        <v>3.3011146355804377E-2</v>
      </c>
      <c r="E19" s="215">
        <f t="shared" si="2"/>
        <v>2.4966422348352616E-2</v>
      </c>
      <c r="F19" s="52">
        <f t="shared" si="3"/>
        <v>-0.25970802144619665</v>
      </c>
      <c r="H19" s="19">
        <v>5616.6829999999991</v>
      </c>
      <c r="I19" s="140">
        <v>4640.1800000000012</v>
      </c>
      <c r="J19" s="247">
        <f t="shared" si="4"/>
        <v>2.9091157119180377E-2</v>
      </c>
      <c r="K19" s="215">
        <f t="shared" si="5"/>
        <v>2.3925820294318674E-2</v>
      </c>
      <c r="L19" s="52">
        <f t="shared" si="6"/>
        <v>-0.1738575953102566</v>
      </c>
      <c r="N19" s="27">
        <f t="shared" si="0"/>
        <v>2.5272005478534898</v>
      </c>
      <c r="O19" s="152">
        <f t="shared" si="0"/>
        <v>2.8202757806664236</v>
      </c>
      <c r="P19" s="52">
        <f t="shared" si="7"/>
        <v>0.11596833225675778</v>
      </c>
    </row>
    <row r="20" spans="1:16" ht="20.100000000000001" customHeight="1" x14ac:dyDescent="0.25">
      <c r="A20" s="8" t="s">
        <v>170</v>
      </c>
      <c r="B20" s="19">
        <v>14498.649999999998</v>
      </c>
      <c r="C20" s="140">
        <v>13984.070000000003</v>
      </c>
      <c r="D20" s="247">
        <f t="shared" si="1"/>
        <v>2.1535153202422459E-2</v>
      </c>
      <c r="E20" s="215">
        <f t="shared" si="2"/>
        <v>2.1220062187642413E-2</v>
      </c>
      <c r="F20" s="52">
        <f t="shared" si="3"/>
        <v>-3.5491580250574681E-2</v>
      </c>
      <c r="H20" s="19">
        <v>4219.6809999999987</v>
      </c>
      <c r="I20" s="140">
        <v>4626.6460000000006</v>
      </c>
      <c r="J20" s="247">
        <f t="shared" si="4"/>
        <v>2.1855497802496626E-2</v>
      </c>
      <c r="K20" s="215">
        <f t="shared" si="5"/>
        <v>2.3856035921328116E-2</v>
      </c>
      <c r="L20" s="52">
        <f t="shared" si="6"/>
        <v>9.6444494263903377E-2</v>
      </c>
      <c r="N20" s="27">
        <f t="shared" si="0"/>
        <v>2.9103957954706123</v>
      </c>
      <c r="O20" s="152">
        <f t="shared" si="0"/>
        <v>3.3085117565916073</v>
      </c>
      <c r="P20" s="52">
        <f t="shared" si="7"/>
        <v>0.13679100338880867</v>
      </c>
    </row>
    <row r="21" spans="1:16" ht="20.100000000000001" customHeight="1" x14ac:dyDescent="0.25">
      <c r="A21" s="8" t="s">
        <v>169</v>
      </c>
      <c r="B21" s="19">
        <v>26208.68</v>
      </c>
      <c r="C21" s="140">
        <v>20475.649999999998</v>
      </c>
      <c r="D21" s="247">
        <f t="shared" si="1"/>
        <v>3.8928309810448945E-2</v>
      </c>
      <c r="E21" s="215">
        <f t="shared" si="2"/>
        <v>3.107068016195573E-2</v>
      </c>
      <c r="F21" s="52">
        <f t="shared" si="3"/>
        <v>-0.21874546905834261</v>
      </c>
      <c r="H21" s="19">
        <v>5564.3650000000007</v>
      </c>
      <c r="I21" s="140">
        <v>4368.7760000000007</v>
      </c>
      <c r="J21" s="247">
        <f t="shared" si="4"/>
        <v>2.8820180252912289E-2</v>
      </c>
      <c r="K21" s="215">
        <f t="shared" si="5"/>
        <v>2.2526399726332243E-2</v>
      </c>
      <c r="L21" s="52">
        <f t="shared" si="6"/>
        <v>-0.21486530808097595</v>
      </c>
      <c r="N21" s="27">
        <f t="shared" si="0"/>
        <v>2.1231000569277052</v>
      </c>
      <c r="O21" s="152">
        <f t="shared" si="0"/>
        <v>2.1336445973632099</v>
      </c>
      <c r="P21" s="52">
        <f t="shared" si="7"/>
        <v>4.9665772468413328E-3</v>
      </c>
    </row>
    <row r="22" spans="1:16" ht="20.100000000000001" customHeight="1" x14ac:dyDescent="0.25">
      <c r="A22" s="8" t="s">
        <v>162</v>
      </c>
      <c r="B22" s="19">
        <v>9191.840000000002</v>
      </c>
      <c r="C22" s="140">
        <v>14824.939999999995</v>
      </c>
      <c r="D22" s="247">
        <f t="shared" si="1"/>
        <v>1.3652835444138244E-2</v>
      </c>
      <c r="E22" s="215">
        <f t="shared" si="2"/>
        <v>2.2496036470646054E-2</v>
      </c>
      <c r="F22" s="52">
        <f t="shared" si="3"/>
        <v>0.61283703806854684</v>
      </c>
      <c r="H22" s="19">
        <v>2789.5940000000005</v>
      </c>
      <c r="I22" s="140">
        <v>4157.5110000000004</v>
      </c>
      <c r="J22" s="247">
        <f t="shared" si="4"/>
        <v>1.4448477393636581E-2</v>
      </c>
      <c r="K22" s="215">
        <f t="shared" si="5"/>
        <v>2.1437069479557497E-2</v>
      </c>
      <c r="L22" s="52">
        <f t="shared" si="6"/>
        <v>0.49036418919742431</v>
      </c>
      <c r="N22" s="27">
        <f t="shared" si="0"/>
        <v>3.0348591794461171</v>
      </c>
      <c r="O22" s="152">
        <f t="shared" si="0"/>
        <v>2.8044032555949649</v>
      </c>
      <c r="P22" s="52">
        <f t="shared" si="7"/>
        <v>-7.5936282451567291E-2</v>
      </c>
    </row>
    <row r="23" spans="1:16" ht="20.100000000000001" customHeight="1" x14ac:dyDescent="0.25">
      <c r="A23" s="8" t="s">
        <v>171</v>
      </c>
      <c r="B23" s="19">
        <v>7583.5300000000007</v>
      </c>
      <c r="C23" s="140">
        <v>6347.3200000000006</v>
      </c>
      <c r="D23" s="247">
        <f t="shared" si="1"/>
        <v>1.1263978395586268E-2</v>
      </c>
      <c r="E23" s="215">
        <f t="shared" si="2"/>
        <v>9.6317113061409471E-3</v>
      </c>
      <c r="F23" s="52">
        <f t="shared" si="3"/>
        <v>-0.16301247572040989</v>
      </c>
      <c r="H23" s="19">
        <v>2701.7950000000001</v>
      </c>
      <c r="I23" s="140">
        <v>2375.2270000000003</v>
      </c>
      <c r="J23" s="247">
        <f t="shared" si="4"/>
        <v>1.3993729546213656E-2</v>
      </c>
      <c r="K23" s="215">
        <f t="shared" si="5"/>
        <v>1.2247209022109844E-2</v>
      </c>
      <c r="L23" s="52">
        <f t="shared" si="6"/>
        <v>-0.12087075444287955</v>
      </c>
      <c r="N23" s="27">
        <f t="shared" si="0"/>
        <v>3.562714197741685</v>
      </c>
      <c r="O23" s="152">
        <f t="shared" si="0"/>
        <v>3.7420943012168917</v>
      </c>
      <c r="P23" s="52">
        <f t="shared" si="7"/>
        <v>5.0349282462486399E-2</v>
      </c>
    </row>
    <row r="24" spans="1:16" ht="20.100000000000001" customHeight="1" x14ac:dyDescent="0.25">
      <c r="A24" s="8" t="s">
        <v>168</v>
      </c>
      <c r="B24" s="19">
        <v>856.44</v>
      </c>
      <c r="C24" s="140">
        <v>1009.0000000000001</v>
      </c>
      <c r="D24" s="247">
        <f t="shared" si="1"/>
        <v>1.272088546773851E-3</v>
      </c>
      <c r="E24" s="215">
        <f t="shared" si="2"/>
        <v>1.5311023720083776E-3</v>
      </c>
      <c r="F24" s="52">
        <f t="shared" si="3"/>
        <v>0.17813273550978476</v>
      </c>
      <c r="H24" s="19">
        <v>1759.2710000000002</v>
      </c>
      <c r="I24" s="140">
        <v>2083.6690000000003</v>
      </c>
      <c r="J24" s="247">
        <f t="shared" si="4"/>
        <v>9.1120024178358641E-3</v>
      </c>
      <c r="K24" s="215">
        <f t="shared" si="5"/>
        <v>1.0743869859971529E-2</v>
      </c>
      <c r="L24" s="52">
        <f t="shared" si="6"/>
        <v>0.18439342204810977</v>
      </c>
      <c r="N24" s="27">
        <f t="shared" si="0"/>
        <v>20.541672504787257</v>
      </c>
      <c r="O24" s="152">
        <f t="shared" si="0"/>
        <v>20.650832507433101</v>
      </c>
      <c r="P24" s="52">
        <f t="shared" si="7"/>
        <v>5.3140756976046543E-3</v>
      </c>
    </row>
    <row r="25" spans="1:16" ht="20.100000000000001" customHeight="1" x14ac:dyDescent="0.25">
      <c r="A25" s="8" t="s">
        <v>172</v>
      </c>
      <c r="B25" s="19">
        <v>5594.619999999999</v>
      </c>
      <c r="C25" s="140">
        <v>5584.7399999999989</v>
      </c>
      <c r="D25" s="247">
        <f t="shared" si="1"/>
        <v>8.3098080724299667E-3</v>
      </c>
      <c r="E25" s="215">
        <f t="shared" si="2"/>
        <v>8.4745378206640878E-3</v>
      </c>
      <c r="F25" s="52">
        <f t="shared" si="3"/>
        <v>-1.7659823187276547E-3</v>
      </c>
      <c r="H25" s="19">
        <v>1877.701</v>
      </c>
      <c r="I25" s="140">
        <v>1904.7040000000002</v>
      </c>
      <c r="J25" s="247">
        <f t="shared" si="4"/>
        <v>9.7254010621290396E-3</v>
      </c>
      <c r="K25" s="215">
        <f t="shared" si="5"/>
        <v>9.8210857375942203E-3</v>
      </c>
      <c r="L25" s="52">
        <f t="shared" si="6"/>
        <v>1.4380883857440645E-2</v>
      </c>
      <c r="N25" s="27">
        <f t="shared" si="0"/>
        <v>3.3562619087623475</v>
      </c>
      <c r="O25" s="152">
        <f t="shared" si="0"/>
        <v>3.4105508940434119</v>
      </c>
      <c r="P25" s="52">
        <f t="shared" si="7"/>
        <v>1.6175431702552669E-2</v>
      </c>
    </row>
    <row r="26" spans="1:16" ht="20.100000000000001" customHeight="1" x14ac:dyDescent="0.25">
      <c r="A26" s="8" t="s">
        <v>175</v>
      </c>
      <c r="B26" s="19">
        <v>5213.7300000000005</v>
      </c>
      <c r="C26" s="140">
        <v>3981.2299999999996</v>
      </c>
      <c r="D26" s="247">
        <f t="shared" si="1"/>
        <v>7.7440640546579216E-3</v>
      </c>
      <c r="E26" s="215">
        <f t="shared" si="2"/>
        <v>6.041299005461756E-3</v>
      </c>
      <c r="F26" s="52">
        <f t="shared" si="3"/>
        <v>-0.23639505689784487</v>
      </c>
      <c r="H26" s="19">
        <v>2108.2220000000002</v>
      </c>
      <c r="I26" s="140">
        <v>1871.5349999999999</v>
      </c>
      <c r="J26" s="247">
        <f t="shared" si="4"/>
        <v>1.0919366010884486E-2</v>
      </c>
      <c r="K26" s="215">
        <f t="shared" si="5"/>
        <v>9.6500588521410118E-3</v>
      </c>
      <c r="L26" s="52">
        <f t="shared" si="6"/>
        <v>-0.11226853718441432</v>
      </c>
      <c r="N26" s="27">
        <f t="shared" si="0"/>
        <v>4.0435964271260687</v>
      </c>
      <c r="O26" s="152">
        <f t="shared" si="0"/>
        <v>4.7008964566227025</v>
      </c>
      <c r="P26" s="52">
        <f t="shared" si="7"/>
        <v>0.16255332136689044</v>
      </c>
    </row>
    <row r="27" spans="1:16" ht="20.100000000000001" customHeight="1" x14ac:dyDescent="0.25">
      <c r="A27" s="8" t="s">
        <v>177</v>
      </c>
      <c r="B27" s="19">
        <v>7348.7499999999991</v>
      </c>
      <c r="C27" s="140">
        <v>8524.19</v>
      </c>
      <c r="D27" s="247">
        <f t="shared" si="1"/>
        <v>1.0915254668283051E-2</v>
      </c>
      <c r="E27" s="215">
        <f t="shared" si="2"/>
        <v>1.2934992595094244E-2</v>
      </c>
      <c r="F27" s="52">
        <f t="shared" si="3"/>
        <v>0.15995101207688403</v>
      </c>
      <c r="H27" s="19">
        <v>1559.0760000000005</v>
      </c>
      <c r="I27" s="140">
        <v>1828.8089999999995</v>
      </c>
      <c r="J27" s="247">
        <f t="shared" si="4"/>
        <v>8.0751085430214396E-3</v>
      </c>
      <c r="K27" s="215">
        <f t="shared" si="5"/>
        <v>9.4297539075278575E-3</v>
      </c>
      <c r="L27" s="52">
        <f t="shared" si="6"/>
        <v>0.17300824334413392</v>
      </c>
      <c r="N27" s="27">
        <f t="shared" si="0"/>
        <v>2.1215526450076552</v>
      </c>
      <c r="O27" s="152">
        <f t="shared" si="0"/>
        <v>2.1454343462545995</v>
      </c>
      <c r="P27" s="52">
        <f t="shared" si="7"/>
        <v>1.1256709232807258E-2</v>
      </c>
    </row>
    <row r="28" spans="1:16" ht="20.100000000000001" customHeight="1" x14ac:dyDescent="0.25">
      <c r="A28" s="8" t="s">
        <v>176</v>
      </c>
      <c r="B28" s="19">
        <v>7229.25</v>
      </c>
      <c r="C28" s="140">
        <v>5677.7500000000009</v>
      </c>
      <c r="D28" s="247">
        <f t="shared" si="1"/>
        <v>1.0737758776755946E-2</v>
      </c>
      <c r="E28" s="215">
        <f t="shared" si="2"/>
        <v>8.6156754139450602E-3</v>
      </c>
      <c r="F28" s="52">
        <f t="shared" si="3"/>
        <v>-0.21461424075803148</v>
      </c>
      <c r="H28" s="19">
        <v>2157.2790000000005</v>
      </c>
      <c r="I28" s="140">
        <v>1698.6550000000004</v>
      </c>
      <c r="J28" s="247">
        <f t="shared" si="4"/>
        <v>1.1173452790358357E-2</v>
      </c>
      <c r="K28" s="215">
        <f t="shared" si="5"/>
        <v>8.7586503696076203E-3</v>
      </c>
      <c r="L28" s="52">
        <f t="shared" si="6"/>
        <v>-0.21259373497818312</v>
      </c>
      <c r="N28" s="27">
        <f t="shared" si="0"/>
        <v>2.9840979354704849</v>
      </c>
      <c r="O28" s="152">
        <f t="shared" si="0"/>
        <v>2.9917749108361589</v>
      </c>
      <c r="P28" s="52">
        <f t="shared" si="7"/>
        <v>2.5726284899773703E-3</v>
      </c>
    </row>
    <row r="29" spans="1:16" ht="20.100000000000001" customHeight="1" x14ac:dyDescent="0.25">
      <c r="A29" s="8" t="s">
        <v>178</v>
      </c>
      <c r="B29" s="19">
        <v>6632.4800000000014</v>
      </c>
      <c r="C29" s="140">
        <v>6580.12</v>
      </c>
      <c r="D29" s="247">
        <f t="shared" si="1"/>
        <v>9.8513636036460621E-3</v>
      </c>
      <c r="E29" s="215">
        <f t="shared" si="2"/>
        <v>9.9849725868183994E-3</v>
      </c>
      <c r="F29" s="52">
        <f>(C29-B29)/B29</f>
        <v>-7.8944829083542629E-3</v>
      </c>
      <c r="H29" s="19">
        <v>1505.87</v>
      </c>
      <c r="I29" s="140">
        <v>1576.8740000000003</v>
      </c>
      <c r="J29" s="247">
        <f t="shared" si="4"/>
        <v>7.7995323522905167E-3</v>
      </c>
      <c r="K29" s="215">
        <f t="shared" si="5"/>
        <v>8.1307199183616712E-3</v>
      </c>
      <c r="L29" s="52">
        <f>(I29-H29)/H29</f>
        <v>4.7151480539489046E-2</v>
      </c>
      <c r="N29" s="27">
        <f t="shared" si="0"/>
        <v>2.2704478566086888</v>
      </c>
      <c r="O29" s="152">
        <f t="shared" si="0"/>
        <v>2.3964213418600271</v>
      </c>
      <c r="P29" s="52">
        <f>(O29-N29)/N29</f>
        <v>5.548398078584451E-2</v>
      </c>
    </row>
    <row r="30" spans="1:16" ht="20.100000000000001" customHeight="1" x14ac:dyDescent="0.25">
      <c r="A30" s="8" t="s">
        <v>191</v>
      </c>
      <c r="B30" s="19">
        <v>3284.0700000000006</v>
      </c>
      <c r="C30" s="140">
        <v>4881.8900000000003</v>
      </c>
      <c r="D30" s="247">
        <f t="shared" si="1"/>
        <v>4.8778990166311728E-3</v>
      </c>
      <c r="E30" s="215">
        <f t="shared" si="2"/>
        <v>7.4080013467631104E-3</v>
      </c>
      <c r="F30" s="52">
        <f t="shared" si="3"/>
        <v>0.48653652327751828</v>
      </c>
      <c r="H30" s="19">
        <v>1027.8789999999997</v>
      </c>
      <c r="I30" s="140">
        <v>1444.6780000000003</v>
      </c>
      <c r="J30" s="247">
        <f t="shared" si="4"/>
        <v>5.3238164746890653E-3</v>
      </c>
      <c r="K30" s="215">
        <f t="shared" si="5"/>
        <v>7.4490873653943832E-3</v>
      </c>
      <c r="L30" s="52">
        <f t="shared" si="6"/>
        <v>0.40549422646050826</v>
      </c>
      <c r="N30" s="27">
        <f t="shared" si="0"/>
        <v>3.1298936989771824</v>
      </c>
      <c r="O30" s="152">
        <f t="shared" si="0"/>
        <v>2.959259631003567</v>
      </c>
      <c r="P30" s="52">
        <f t="shared" si="7"/>
        <v>-5.4517528192531535E-2</v>
      </c>
    </row>
    <row r="31" spans="1:16" ht="20.100000000000001" customHeight="1" x14ac:dyDescent="0.25">
      <c r="A31" s="8" t="s">
        <v>167</v>
      </c>
      <c r="B31" s="19">
        <v>4182.6200000000008</v>
      </c>
      <c r="C31" s="140">
        <v>4931.3100000000013</v>
      </c>
      <c r="D31" s="247">
        <f t="shared" si="1"/>
        <v>6.2125344420008938E-3</v>
      </c>
      <c r="E31" s="215">
        <f t="shared" si="2"/>
        <v>7.4829934966388839E-3</v>
      </c>
      <c r="F31" s="52">
        <f t="shared" si="3"/>
        <v>0.17900024386628485</v>
      </c>
      <c r="H31" s="19">
        <v>1252.5319999999999</v>
      </c>
      <c r="I31" s="140">
        <v>1429.1780000000001</v>
      </c>
      <c r="J31" s="247">
        <f t="shared" si="4"/>
        <v>6.4873885901698992E-3</v>
      </c>
      <c r="K31" s="215">
        <f t="shared" si="5"/>
        <v>7.3691658505906591E-3</v>
      </c>
      <c r="L31" s="52">
        <f t="shared" si="6"/>
        <v>0.14103112734844314</v>
      </c>
      <c r="N31" s="27">
        <f t="shared" si="0"/>
        <v>2.9946110332757931</v>
      </c>
      <c r="O31" s="152">
        <f t="shared" si="0"/>
        <v>2.898171074217601</v>
      </c>
      <c r="P31" s="52">
        <f t="shared" si="7"/>
        <v>-3.2204502683841667E-2</v>
      </c>
    </row>
    <row r="32" spans="1:16" ht="20.100000000000001" customHeight="1" thickBot="1" x14ac:dyDescent="0.3">
      <c r="A32" s="8" t="s">
        <v>17</v>
      </c>
      <c r="B32" s="19">
        <f>B33-SUM(B7:B31)</f>
        <v>42530.869999999995</v>
      </c>
      <c r="C32" s="140">
        <f>C33-SUM(C7:C31)</f>
        <v>43838.970000000088</v>
      </c>
      <c r="D32" s="247">
        <f t="shared" si="1"/>
        <v>6.3172005757937008E-2</v>
      </c>
      <c r="E32" s="215">
        <f t="shared" si="2"/>
        <v>6.6523241777407566E-2</v>
      </c>
      <c r="F32" s="52">
        <f t="shared" si="3"/>
        <v>3.0756483467187321E-2</v>
      </c>
      <c r="H32" s="19">
        <f>H33-SUM(H7:H31)</f>
        <v>12680.485000000015</v>
      </c>
      <c r="I32" s="140">
        <f>I33-SUM(I7:I31)</f>
        <v>12745.806999999913</v>
      </c>
      <c r="J32" s="247">
        <f t="shared" si="4"/>
        <v>6.567755051912498E-2</v>
      </c>
      <c r="K32" s="215">
        <f t="shared" si="5"/>
        <v>6.5720271150702531E-2</v>
      </c>
      <c r="L32" s="52">
        <f t="shared" si="6"/>
        <v>5.151380250826224E-3</v>
      </c>
      <c r="N32" s="27">
        <f t="shared" si="0"/>
        <v>2.9814779241525073</v>
      </c>
      <c r="O32" s="152">
        <f t="shared" si="0"/>
        <v>2.9074147955574432</v>
      </c>
      <c r="P32" s="52">
        <f t="shared" si="7"/>
        <v>-2.4841078981363503E-2</v>
      </c>
    </row>
    <row r="33" spans="1:16" ht="26.25" customHeight="1" thickBot="1" x14ac:dyDescent="0.3">
      <c r="A33" s="12" t="s">
        <v>18</v>
      </c>
      <c r="B33" s="17">
        <v>673255.02</v>
      </c>
      <c r="C33" s="145">
        <v>659002.30999999994</v>
      </c>
      <c r="D33" s="243">
        <f>SUM(D7:D32)</f>
        <v>0.99999999999999978</v>
      </c>
      <c r="E33" s="244">
        <f>SUM(E7:E32)</f>
        <v>1</v>
      </c>
      <c r="F33" s="57">
        <f t="shared" si="3"/>
        <v>-2.1169853289768382E-2</v>
      </c>
      <c r="G33" s="1"/>
      <c r="H33" s="17">
        <v>193071.83200000005</v>
      </c>
      <c r="I33" s="145">
        <v>193940.26799999995</v>
      </c>
      <c r="J33" s="243">
        <f>SUM(J7:J32)</f>
        <v>0.99999999999999978</v>
      </c>
      <c r="K33" s="244">
        <f>SUM(K7:K32)</f>
        <v>1</v>
      </c>
      <c r="L33" s="57">
        <f t="shared" si="6"/>
        <v>4.4979943008978101E-3</v>
      </c>
      <c r="N33" s="29">
        <f t="shared" si="0"/>
        <v>2.8677369832311101</v>
      </c>
      <c r="O33" s="146">
        <f t="shared" si="0"/>
        <v>2.9429376051807763</v>
      </c>
      <c r="P33" s="57">
        <f t="shared" si="7"/>
        <v>2.6222984321573588E-2</v>
      </c>
    </row>
    <row r="35" spans="1:16" ht="15.75" thickBot="1" x14ac:dyDescent="0.3"/>
    <row r="36" spans="1:16" x14ac:dyDescent="0.25">
      <c r="A36" s="377" t="s">
        <v>2</v>
      </c>
      <c r="B36" s="365" t="s">
        <v>1</v>
      </c>
      <c r="C36" s="363"/>
      <c r="D36" s="365" t="s">
        <v>104</v>
      </c>
      <c r="E36" s="363"/>
      <c r="F36" s="130" t="s">
        <v>0</v>
      </c>
      <c r="H36" s="375" t="s">
        <v>19</v>
      </c>
      <c r="I36" s="376"/>
      <c r="J36" s="365" t="s">
        <v>104</v>
      </c>
      <c r="K36" s="366"/>
      <c r="L36" s="130" t="s">
        <v>0</v>
      </c>
      <c r="N36" s="373" t="s">
        <v>22</v>
      </c>
      <c r="O36" s="363"/>
      <c r="P36" s="130" t="s">
        <v>0</v>
      </c>
    </row>
    <row r="37" spans="1:16" x14ac:dyDescent="0.25">
      <c r="A37" s="378"/>
      <c r="B37" s="368" t="str">
        <f>B5</f>
        <v>jan-maio</v>
      </c>
      <c r="C37" s="370"/>
      <c r="D37" s="368" t="str">
        <f>B5</f>
        <v>jan-maio</v>
      </c>
      <c r="E37" s="370"/>
      <c r="F37" s="131" t="str">
        <f>F5</f>
        <v>2025/2024</v>
      </c>
      <c r="H37" s="371" t="str">
        <f>B5</f>
        <v>jan-maio</v>
      </c>
      <c r="I37" s="370"/>
      <c r="J37" s="368" t="str">
        <f>B5</f>
        <v>jan-maio</v>
      </c>
      <c r="K37" s="369"/>
      <c r="L37" s="131" t="str">
        <f>F37</f>
        <v>2025/2024</v>
      </c>
      <c r="N37" s="371" t="str">
        <f>B5</f>
        <v>jan-maio</v>
      </c>
      <c r="O37" s="369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161</v>
      </c>
      <c r="B39" s="39">
        <v>52940.26</v>
      </c>
      <c r="C39" s="147">
        <v>61829.960000000006</v>
      </c>
      <c r="D39" s="247">
        <f t="shared" ref="D39:D61" si="8">B39/$B$62</f>
        <v>0.19815814147291411</v>
      </c>
      <c r="E39" s="246">
        <f t="shared" ref="E39:E61" si="9">C39/$C$62</f>
        <v>0.2318567912334302</v>
      </c>
      <c r="F39" s="52">
        <f>(C39-B39)/B39</f>
        <v>0.16791946242802744</v>
      </c>
      <c r="H39" s="39">
        <v>12633.009000000002</v>
      </c>
      <c r="I39" s="147">
        <v>14672.346999999998</v>
      </c>
      <c r="J39" s="247">
        <f t="shared" ref="J39:J61" si="10">H39/$H$62</f>
        <v>0.18992144882736106</v>
      </c>
      <c r="K39" s="246">
        <f t="shared" ref="K39:K61" si="11">I39/$I$62</f>
        <v>0.21783011007227232</v>
      </c>
      <c r="L39" s="52">
        <f>(I39-H39)/H39</f>
        <v>0.16142931585024564</v>
      </c>
      <c r="N39" s="27">
        <f t="shared" ref="N39:O62" si="12">(H39/B39)*10</f>
        <v>2.3862763424282392</v>
      </c>
      <c r="O39" s="151">
        <f t="shared" si="12"/>
        <v>2.3730157677604833</v>
      </c>
      <c r="P39" s="61">
        <f t="shared" si="7"/>
        <v>-5.5570155191087857E-3</v>
      </c>
    </row>
    <row r="40" spans="1:16" ht="20.100000000000001" customHeight="1" x14ac:dyDescent="0.25">
      <c r="A40" s="38" t="s">
        <v>157</v>
      </c>
      <c r="B40" s="19">
        <v>51969.510000000009</v>
      </c>
      <c r="C40" s="140">
        <v>46560.939999999995</v>
      </c>
      <c r="D40" s="247">
        <f t="shared" si="8"/>
        <v>0.19452457382827409</v>
      </c>
      <c r="E40" s="215">
        <f t="shared" si="9"/>
        <v>0.17459933898084792</v>
      </c>
      <c r="F40" s="52">
        <f t="shared" ref="F40:F62" si="13">(C40-B40)/B40</f>
        <v>-0.10407198374585432</v>
      </c>
      <c r="H40" s="19">
        <v>12487.598999999998</v>
      </c>
      <c r="I40" s="140">
        <v>11598.556000000004</v>
      </c>
      <c r="J40" s="247">
        <f t="shared" si="10"/>
        <v>0.18773539181798291</v>
      </c>
      <c r="K40" s="215">
        <f t="shared" si="11"/>
        <v>0.17219567736227995</v>
      </c>
      <c r="L40" s="52">
        <f t="shared" ref="L40:L62" si="14">(I40-H40)/H40</f>
        <v>-7.1194070213176641E-2</v>
      </c>
      <c r="N40" s="27">
        <f t="shared" si="12"/>
        <v>2.4028702598889224</v>
      </c>
      <c r="O40" s="152">
        <f t="shared" si="12"/>
        <v>2.4910485054640228</v>
      </c>
      <c r="P40" s="52">
        <f t="shared" si="7"/>
        <v>3.6697048129088986E-2</v>
      </c>
    </row>
    <row r="41" spans="1:16" ht="20.100000000000001" customHeight="1" x14ac:dyDescent="0.25">
      <c r="A41" s="38" t="s">
        <v>166</v>
      </c>
      <c r="B41" s="19">
        <v>30647.399999999994</v>
      </c>
      <c r="C41" s="140">
        <v>28193.770000000004</v>
      </c>
      <c r="D41" s="247">
        <f t="shared" si="8"/>
        <v>0.11471480920148459</v>
      </c>
      <c r="E41" s="215">
        <f t="shared" si="9"/>
        <v>0.10572410276463623</v>
      </c>
      <c r="F41" s="52">
        <f t="shared" si="13"/>
        <v>-8.0059972460958861E-2</v>
      </c>
      <c r="H41" s="19">
        <v>7713.771999999999</v>
      </c>
      <c r="I41" s="140">
        <v>7211.8859999999995</v>
      </c>
      <c r="J41" s="247">
        <f t="shared" si="10"/>
        <v>0.11596688913654143</v>
      </c>
      <c r="K41" s="215">
        <f t="shared" si="11"/>
        <v>0.10706984514533904</v>
      </c>
      <c r="L41" s="52">
        <f t="shared" si="14"/>
        <v>-6.5063629052038302E-2</v>
      </c>
      <c r="N41" s="27">
        <f t="shared" si="12"/>
        <v>2.5169417307830355</v>
      </c>
      <c r="O41" s="152">
        <f t="shared" si="12"/>
        <v>2.5579714951210848</v>
      </c>
      <c r="P41" s="52">
        <f t="shared" si="7"/>
        <v>1.6301435919728137E-2</v>
      </c>
    </row>
    <row r="42" spans="1:16" ht="20.100000000000001" customHeight="1" x14ac:dyDescent="0.25">
      <c r="A42" s="38" t="s">
        <v>153</v>
      </c>
      <c r="B42" s="19">
        <v>25699.22</v>
      </c>
      <c r="C42" s="140">
        <v>26451.71</v>
      </c>
      <c r="D42" s="247">
        <f t="shared" si="8"/>
        <v>9.6193514586130555E-2</v>
      </c>
      <c r="E42" s="215">
        <f t="shared" si="9"/>
        <v>9.9191534382963173E-2</v>
      </c>
      <c r="F42" s="52">
        <f t="shared" si="13"/>
        <v>2.9280655210547166E-2</v>
      </c>
      <c r="H42" s="19">
        <v>6343.4909999999991</v>
      </c>
      <c r="I42" s="140">
        <v>6348.7159999999994</v>
      </c>
      <c r="J42" s="247">
        <f t="shared" si="10"/>
        <v>9.5366432600762413E-2</v>
      </c>
      <c r="K42" s="215">
        <f t="shared" si="11"/>
        <v>9.4254961738404669E-2</v>
      </c>
      <c r="L42" s="52">
        <f t="shared" si="14"/>
        <v>8.236789490203997E-4</v>
      </c>
      <c r="N42" s="27">
        <f t="shared" si="12"/>
        <v>2.4683593509841928</v>
      </c>
      <c r="O42" s="152">
        <f t="shared" si="12"/>
        <v>2.4001155312832325</v>
      </c>
      <c r="P42" s="52">
        <f t="shared" si="7"/>
        <v>-2.7647441072042391E-2</v>
      </c>
    </row>
    <row r="43" spans="1:16" ht="20.100000000000001" customHeight="1" x14ac:dyDescent="0.25">
      <c r="A43" s="38" t="s">
        <v>164</v>
      </c>
      <c r="B43" s="19">
        <v>14812.029999999997</v>
      </c>
      <c r="C43" s="140">
        <v>19765.969999999998</v>
      </c>
      <c r="D43" s="247">
        <f t="shared" si="8"/>
        <v>5.5442197228367358E-2</v>
      </c>
      <c r="E43" s="215">
        <f t="shared" si="9"/>
        <v>7.4120610458364253E-2</v>
      </c>
      <c r="F43" s="52">
        <f t="shared" si="13"/>
        <v>0.33445381895661846</v>
      </c>
      <c r="H43" s="19">
        <v>3607.5489999999991</v>
      </c>
      <c r="I43" s="140">
        <v>5093.384</v>
      </c>
      <c r="J43" s="247">
        <f t="shared" si="10"/>
        <v>5.423497543583617E-2</v>
      </c>
      <c r="K43" s="215">
        <f t="shared" si="11"/>
        <v>7.5617922433292434E-2</v>
      </c>
      <c r="L43" s="52">
        <f t="shared" si="14"/>
        <v>0.4118682795438125</v>
      </c>
      <c r="N43" s="27">
        <f t="shared" si="12"/>
        <v>2.435553398150017</v>
      </c>
      <c r="O43" s="152">
        <f t="shared" si="12"/>
        <v>2.5768449511964251</v>
      </c>
      <c r="P43" s="52">
        <f t="shared" si="7"/>
        <v>5.8012094152289757E-2</v>
      </c>
    </row>
    <row r="44" spans="1:16" ht="20.100000000000001" customHeight="1" x14ac:dyDescent="0.25">
      <c r="A44" s="38" t="s">
        <v>160</v>
      </c>
      <c r="B44" s="19">
        <v>22224.920000000002</v>
      </c>
      <c r="C44" s="140">
        <v>16452.929999999997</v>
      </c>
      <c r="D44" s="247">
        <f t="shared" si="8"/>
        <v>8.3189029324453614E-2</v>
      </c>
      <c r="E44" s="215">
        <f t="shared" si="9"/>
        <v>6.1697008314225657E-2</v>
      </c>
      <c r="F44" s="52">
        <f t="shared" si="13"/>
        <v>-0.25970802144619665</v>
      </c>
      <c r="H44" s="19">
        <v>5616.6829999999991</v>
      </c>
      <c r="I44" s="140">
        <v>4640.1800000000012</v>
      </c>
      <c r="J44" s="247">
        <f t="shared" si="10"/>
        <v>8.4439785720409791E-2</v>
      </c>
      <c r="K44" s="215">
        <f t="shared" si="11"/>
        <v>6.8889518504105518E-2</v>
      </c>
      <c r="L44" s="52">
        <f t="shared" si="14"/>
        <v>-0.1738575953102566</v>
      </c>
      <c r="N44" s="27">
        <f t="shared" si="12"/>
        <v>2.5272005478534898</v>
      </c>
      <c r="O44" s="152">
        <f t="shared" si="12"/>
        <v>2.8202757806664236</v>
      </c>
      <c r="P44" s="52">
        <f t="shared" si="7"/>
        <v>0.11596833225675778</v>
      </c>
    </row>
    <row r="45" spans="1:16" ht="20.100000000000001" customHeight="1" x14ac:dyDescent="0.25">
      <c r="A45" s="38" t="s">
        <v>169</v>
      </c>
      <c r="B45" s="19">
        <v>26208.68</v>
      </c>
      <c r="C45" s="140">
        <v>20475.649999999998</v>
      </c>
      <c r="D45" s="247">
        <f t="shared" si="8"/>
        <v>9.8100449813777538E-2</v>
      </c>
      <c r="E45" s="215">
        <f t="shared" si="9"/>
        <v>7.6781846655226429E-2</v>
      </c>
      <c r="F45" s="52">
        <f t="shared" si="13"/>
        <v>-0.21874546905834261</v>
      </c>
      <c r="H45" s="19">
        <v>5564.3650000000007</v>
      </c>
      <c r="I45" s="140">
        <v>4368.7760000000007</v>
      </c>
      <c r="J45" s="247">
        <f t="shared" si="10"/>
        <v>8.3653250195916018E-2</v>
      </c>
      <c r="K45" s="215">
        <f t="shared" si="11"/>
        <v>6.4860172470096428E-2</v>
      </c>
      <c r="L45" s="52">
        <f t="shared" si="14"/>
        <v>-0.21486530808097595</v>
      </c>
      <c r="N45" s="27">
        <f t="shared" si="12"/>
        <v>2.1231000569277052</v>
      </c>
      <c r="O45" s="152">
        <f t="shared" si="12"/>
        <v>2.1336445973632099</v>
      </c>
      <c r="P45" s="52">
        <f t="shared" si="7"/>
        <v>4.9665772468413328E-3</v>
      </c>
    </row>
    <row r="46" spans="1:16" ht="20.100000000000001" customHeight="1" x14ac:dyDescent="0.25">
      <c r="A46" s="38" t="s">
        <v>162</v>
      </c>
      <c r="B46" s="19">
        <v>9191.840000000002</v>
      </c>
      <c r="C46" s="140">
        <v>14824.939999999995</v>
      </c>
      <c r="D46" s="247">
        <f t="shared" si="8"/>
        <v>3.4405534296892214E-2</v>
      </c>
      <c r="E46" s="215">
        <f t="shared" si="9"/>
        <v>5.5592192177192537E-2</v>
      </c>
      <c r="F46" s="52">
        <f t="shared" si="13"/>
        <v>0.61283703806854684</v>
      </c>
      <c r="H46" s="19">
        <v>2789.5940000000005</v>
      </c>
      <c r="I46" s="140">
        <v>4157.5110000000004</v>
      </c>
      <c r="J46" s="247">
        <f t="shared" si="10"/>
        <v>4.1938047706616327E-2</v>
      </c>
      <c r="K46" s="215">
        <f t="shared" si="11"/>
        <v>6.1723668255438839E-2</v>
      </c>
      <c r="L46" s="52">
        <f t="shared" si="14"/>
        <v>0.49036418919742431</v>
      </c>
      <c r="N46" s="27">
        <f t="shared" si="12"/>
        <v>3.0348591794461171</v>
      </c>
      <c r="O46" s="152">
        <f t="shared" si="12"/>
        <v>2.8044032555949649</v>
      </c>
      <c r="P46" s="52">
        <f t="shared" si="7"/>
        <v>-7.5936282451567291E-2</v>
      </c>
    </row>
    <row r="47" spans="1:16" ht="20.100000000000001" customHeight="1" x14ac:dyDescent="0.25">
      <c r="A47" s="38" t="s">
        <v>171</v>
      </c>
      <c r="B47" s="19">
        <v>7583.5300000000007</v>
      </c>
      <c r="C47" s="140">
        <v>6347.3200000000006</v>
      </c>
      <c r="D47" s="247">
        <f t="shared" si="8"/>
        <v>2.8385546474537306E-2</v>
      </c>
      <c r="E47" s="215">
        <f t="shared" si="9"/>
        <v>2.3801879349942587E-2</v>
      </c>
      <c r="F47" s="52">
        <f t="shared" si="13"/>
        <v>-0.16301247572040989</v>
      </c>
      <c r="H47" s="19">
        <v>2701.7950000000001</v>
      </c>
      <c r="I47" s="140">
        <v>2375.2270000000003</v>
      </c>
      <c r="J47" s="247">
        <f t="shared" si="10"/>
        <v>4.0618099839438086E-2</v>
      </c>
      <c r="K47" s="215">
        <f t="shared" si="11"/>
        <v>3.5263339863529218E-2</v>
      </c>
      <c r="L47" s="52">
        <f t="shared" si="14"/>
        <v>-0.12087075444287955</v>
      </c>
      <c r="N47" s="27">
        <f t="shared" si="12"/>
        <v>3.562714197741685</v>
      </c>
      <c r="O47" s="152">
        <f t="shared" si="12"/>
        <v>3.7420943012168917</v>
      </c>
      <c r="P47" s="52">
        <f t="shared" si="7"/>
        <v>5.0349282462486399E-2</v>
      </c>
    </row>
    <row r="48" spans="1:16" ht="20.100000000000001" customHeight="1" x14ac:dyDescent="0.25">
      <c r="A48" s="38" t="s">
        <v>176</v>
      </c>
      <c r="B48" s="19">
        <v>7229.25</v>
      </c>
      <c r="C48" s="140">
        <v>5677.7500000000009</v>
      </c>
      <c r="D48" s="247">
        <f t="shared" si="8"/>
        <v>2.7059458042764887E-2</v>
      </c>
      <c r="E48" s="215">
        <f t="shared" si="9"/>
        <v>2.1291052047027175E-2</v>
      </c>
      <c r="F48" s="52">
        <f t="shared" si="13"/>
        <v>-0.21461424075803148</v>
      </c>
      <c r="H48" s="19">
        <v>2157.2790000000005</v>
      </c>
      <c r="I48" s="140">
        <v>1698.6550000000004</v>
      </c>
      <c r="J48" s="247">
        <f t="shared" si="10"/>
        <v>3.2431984589327896E-2</v>
      </c>
      <c r="K48" s="215">
        <f t="shared" si="11"/>
        <v>2.5218746913824756E-2</v>
      </c>
      <c r="L48" s="52">
        <f t="shared" si="14"/>
        <v>-0.21259373497818312</v>
      </c>
      <c r="N48" s="27">
        <f t="shared" si="12"/>
        <v>2.9840979354704849</v>
      </c>
      <c r="O48" s="152">
        <f t="shared" si="12"/>
        <v>2.9917749108361589</v>
      </c>
      <c r="P48" s="52">
        <f t="shared" si="7"/>
        <v>2.5726284899773703E-3</v>
      </c>
    </row>
    <row r="49" spans="1:16" ht="20.100000000000001" customHeight="1" x14ac:dyDescent="0.25">
      <c r="A49" s="38" t="s">
        <v>178</v>
      </c>
      <c r="B49" s="19">
        <v>6632.4800000000014</v>
      </c>
      <c r="C49" s="140">
        <v>6580.12</v>
      </c>
      <c r="D49" s="247">
        <f t="shared" si="8"/>
        <v>2.4825716952585303E-2</v>
      </c>
      <c r="E49" s="215">
        <f t="shared" si="9"/>
        <v>2.4674858420269372E-2</v>
      </c>
      <c r="F49" s="52">
        <f t="shared" si="13"/>
        <v>-7.8944829083542629E-3</v>
      </c>
      <c r="H49" s="19">
        <v>1505.87</v>
      </c>
      <c r="I49" s="140">
        <v>1576.8740000000003</v>
      </c>
      <c r="J49" s="247">
        <f t="shared" si="10"/>
        <v>2.2638867125453495E-2</v>
      </c>
      <c r="K49" s="215">
        <f t="shared" si="11"/>
        <v>2.3410749281631935E-2</v>
      </c>
      <c r="L49" s="52">
        <f t="shared" si="14"/>
        <v>4.7151480539489046E-2</v>
      </c>
      <c r="N49" s="27">
        <f t="shared" si="12"/>
        <v>2.2704478566086888</v>
      </c>
      <c r="O49" s="152">
        <f t="shared" si="12"/>
        <v>2.3964213418600271</v>
      </c>
      <c r="P49" s="52">
        <f t="shared" si="7"/>
        <v>5.548398078584451E-2</v>
      </c>
    </row>
    <row r="50" spans="1:16" ht="20.100000000000001" customHeight="1" x14ac:dyDescent="0.25">
      <c r="A50" s="38" t="s">
        <v>167</v>
      </c>
      <c r="B50" s="19">
        <v>4182.6200000000008</v>
      </c>
      <c r="C50" s="140">
        <v>4931.3100000000013</v>
      </c>
      <c r="D50" s="247">
        <f t="shared" si="8"/>
        <v>1.5655763792762636E-2</v>
      </c>
      <c r="E50" s="215">
        <f t="shared" si="9"/>
        <v>1.8491969155039513E-2</v>
      </c>
      <c r="F50" s="52">
        <f t="shared" si="13"/>
        <v>0.17900024386628485</v>
      </c>
      <c r="H50" s="19">
        <v>1252.5319999999999</v>
      </c>
      <c r="I50" s="140">
        <v>1429.1780000000001</v>
      </c>
      <c r="J50" s="247">
        <f t="shared" si="10"/>
        <v>1.8830247975176156E-2</v>
      </c>
      <c r="K50" s="215">
        <f t="shared" si="11"/>
        <v>2.1218009705800314E-2</v>
      </c>
      <c r="L50" s="52">
        <f t="shared" si="14"/>
        <v>0.14103112734844314</v>
      </c>
      <c r="N50" s="27">
        <f t="shared" si="12"/>
        <v>2.9946110332757931</v>
      </c>
      <c r="O50" s="152">
        <f t="shared" si="12"/>
        <v>2.898171074217601</v>
      </c>
      <c r="P50" s="52">
        <f t="shared" si="7"/>
        <v>-3.2204502683841667E-2</v>
      </c>
    </row>
    <row r="51" spans="1:16" ht="20.100000000000001" customHeight="1" x14ac:dyDescent="0.25">
      <c r="A51" s="38" t="s">
        <v>182</v>
      </c>
      <c r="B51" s="19">
        <v>2665.7400000000007</v>
      </c>
      <c r="C51" s="140">
        <v>1759.5800000000004</v>
      </c>
      <c r="D51" s="247">
        <f t="shared" si="8"/>
        <v>9.9780032068222963E-3</v>
      </c>
      <c r="E51" s="215">
        <f t="shared" si="9"/>
        <v>6.5982668065533148E-3</v>
      </c>
      <c r="F51" s="52">
        <f t="shared" si="13"/>
        <v>-0.33992812502344566</v>
      </c>
      <c r="H51" s="19">
        <v>643.16800000000023</v>
      </c>
      <c r="I51" s="140">
        <v>418.71300000000014</v>
      </c>
      <c r="J51" s="247">
        <f t="shared" si="10"/>
        <v>9.6692243628890145E-3</v>
      </c>
      <c r="K51" s="215">
        <f t="shared" si="11"/>
        <v>6.2163400905588867E-3</v>
      </c>
      <c r="L51" s="52">
        <f t="shared" si="14"/>
        <v>-0.34898346932683222</v>
      </c>
      <c r="N51" s="27">
        <f t="shared" si="12"/>
        <v>2.4127184196508287</v>
      </c>
      <c r="O51" s="152">
        <f t="shared" si="12"/>
        <v>2.3796189999886339</v>
      </c>
      <c r="P51" s="52">
        <f t="shared" si="7"/>
        <v>-1.3718724652081425E-2</v>
      </c>
    </row>
    <row r="52" spans="1:16" ht="20.100000000000001" customHeight="1" x14ac:dyDescent="0.25">
      <c r="A52" s="38" t="s">
        <v>181</v>
      </c>
      <c r="B52" s="19">
        <v>230.22999999999996</v>
      </c>
      <c r="C52" s="140">
        <v>2491.98</v>
      </c>
      <c r="D52" s="247">
        <f t="shared" si="8"/>
        <v>8.6176284195258975E-4</v>
      </c>
      <c r="E52" s="215">
        <f t="shared" si="9"/>
        <v>9.3447009607944657E-3</v>
      </c>
      <c r="F52" s="52">
        <f t="shared" si="13"/>
        <v>9.8238717803935209</v>
      </c>
      <c r="H52" s="19">
        <v>51.824000000000005</v>
      </c>
      <c r="I52" s="140">
        <v>396.21099999999996</v>
      </c>
      <c r="J52" s="247">
        <f t="shared" si="10"/>
        <v>7.7910885395784631E-4</v>
      </c>
      <c r="K52" s="215">
        <f t="shared" si="11"/>
        <v>5.8822685792426456E-3</v>
      </c>
      <c r="L52" s="52">
        <f t="shared" si="14"/>
        <v>6.6453187712256856</v>
      </c>
      <c r="N52" s="27">
        <f t="shared" si="12"/>
        <v>2.250966424879469</v>
      </c>
      <c r="O52" s="152">
        <f t="shared" si="12"/>
        <v>1.5899445420910276</v>
      </c>
      <c r="P52" s="52">
        <f t="shared" si="7"/>
        <v>-0.29366136939329807</v>
      </c>
    </row>
    <row r="53" spans="1:16" ht="20.100000000000001" customHeight="1" x14ac:dyDescent="0.25">
      <c r="A53" s="38" t="s">
        <v>184</v>
      </c>
      <c r="B53" s="19">
        <v>1926.3199999999997</v>
      </c>
      <c r="C53" s="140">
        <v>1149.1500000000001</v>
      </c>
      <c r="D53" s="247">
        <f t="shared" si="8"/>
        <v>7.2103157612392506E-3</v>
      </c>
      <c r="E53" s="215">
        <f t="shared" si="9"/>
        <v>4.3092091867097488E-3</v>
      </c>
      <c r="F53" s="52">
        <f t="shared" si="13"/>
        <v>-0.40344802525021789</v>
      </c>
      <c r="H53" s="19">
        <v>503.23999999999995</v>
      </c>
      <c r="I53" s="140">
        <v>310.93600000000004</v>
      </c>
      <c r="J53" s="247">
        <f t="shared" si="10"/>
        <v>7.5655823492155475E-3</v>
      </c>
      <c r="K53" s="215">
        <f t="shared" si="11"/>
        <v>4.6162500863312517E-3</v>
      </c>
      <c r="L53" s="52">
        <f t="shared" si="14"/>
        <v>-0.38213178602654785</v>
      </c>
      <c r="N53" s="27">
        <f t="shared" ref="N53:N54" si="15">(H53/B53)*10</f>
        <v>2.6124423771751322</v>
      </c>
      <c r="O53" s="152">
        <f t="shared" ref="O53:O54" si="16">(I53/C53)*10</f>
        <v>2.7057912370012622</v>
      </c>
      <c r="P53" s="52">
        <f t="shared" ref="P53:P54" si="17">(O53-N53)/N53</f>
        <v>3.5732409120950409E-2</v>
      </c>
    </row>
    <row r="54" spans="1:16" ht="20.100000000000001" customHeight="1" x14ac:dyDescent="0.25">
      <c r="A54" s="38" t="s">
        <v>180</v>
      </c>
      <c r="B54" s="19">
        <v>512.87</v>
      </c>
      <c r="C54" s="140">
        <v>593.39999999999986</v>
      </c>
      <c r="D54" s="247">
        <f t="shared" si="8"/>
        <v>1.9196990346706543E-3</v>
      </c>
      <c r="E54" s="215">
        <f t="shared" si="9"/>
        <v>2.225196650910294E-3</v>
      </c>
      <c r="F54" s="52">
        <f t="shared" si="13"/>
        <v>0.15701834772944384</v>
      </c>
      <c r="H54" s="19">
        <v>188.76099999999997</v>
      </c>
      <c r="I54" s="140">
        <v>234.31300000000002</v>
      </c>
      <c r="J54" s="247">
        <f t="shared" si="10"/>
        <v>2.8377849332729427E-3</v>
      </c>
      <c r="K54" s="215">
        <f t="shared" si="11"/>
        <v>3.4786818074411924E-3</v>
      </c>
      <c r="L54" s="52">
        <f t="shared" si="14"/>
        <v>0.24132103559527687</v>
      </c>
      <c r="N54" s="27">
        <f t="shared" si="15"/>
        <v>3.6804843332618398</v>
      </c>
      <c r="O54" s="152">
        <f t="shared" si="16"/>
        <v>3.948651836872263</v>
      </c>
      <c r="P54" s="52">
        <f t="shared" si="17"/>
        <v>7.2862014704667674E-2</v>
      </c>
    </row>
    <row r="55" spans="1:16" ht="20.100000000000001" customHeight="1" x14ac:dyDescent="0.25">
      <c r="A55" s="38" t="s">
        <v>183</v>
      </c>
      <c r="B55" s="19">
        <v>803.1600000000002</v>
      </c>
      <c r="C55" s="140">
        <v>597.12999999999988</v>
      </c>
      <c r="D55" s="247">
        <f t="shared" si="8"/>
        <v>3.0062695745239204E-3</v>
      </c>
      <c r="E55" s="215">
        <f t="shared" si="9"/>
        <v>2.2391838155680212E-3</v>
      </c>
      <c r="F55" s="52">
        <f t="shared" si="13"/>
        <v>-0.25652422929428792</v>
      </c>
      <c r="H55" s="19">
        <v>213.06399999999996</v>
      </c>
      <c r="I55" s="140">
        <v>183.81899999999993</v>
      </c>
      <c r="J55" s="247">
        <f t="shared" si="10"/>
        <v>3.2031500628989375E-3</v>
      </c>
      <c r="K55" s="215">
        <f t="shared" si="11"/>
        <v>2.7290325810434431E-3</v>
      </c>
      <c r="L55" s="52">
        <f t="shared" si="14"/>
        <v>-0.13725922727443415</v>
      </c>
      <c r="N55" s="27">
        <f t="shared" ref="N55" si="18">(H55/B55)*10</f>
        <v>2.6528213556452003</v>
      </c>
      <c r="O55" s="152">
        <f t="shared" ref="O55" si="19">(I55/C55)*10</f>
        <v>3.0783748932393271</v>
      </c>
      <c r="P55" s="52">
        <f t="shared" ref="P55" si="20">(O55-N55)/N55</f>
        <v>0.16041545228386733</v>
      </c>
    </row>
    <row r="56" spans="1:16" ht="20.100000000000001" customHeight="1" x14ac:dyDescent="0.25">
      <c r="A56" s="38" t="s">
        <v>186</v>
      </c>
      <c r="B56" s="19">
        <v>376.03</v>
      </c>
      <c r="C56" s="140">
        <v>522.50999999999988</v>
      </c>
      <c r="D56" s="247">
        <f t="shared" si="8"/>
        <v>1.4074998108823018E-3</v>
      </c>
      <c r="E56" s="215">
        <f t="shared" si="9"/>
        <v>1.9593655242115568E-3</v>
      </c>
      <c r="F56" s="52">
        <f t="shared" si="13"/>
        <v>0.38954338749567829</v>
      </c>
      <c r="H56" s="19">
        <v>115.12699999999998</v>
      </c>
      <c r="I56" s="140">
        <v>148.56500000000003</v>
      </c>
      <c r="J56" s="247">
        <f t="shared" si="10"/>
        <v>1.7307900785274188E-3</v>
      </c>
      <c r="K56" s="215">
        <f t="shared" si="11"/>
        <v>2.2056410131853581E-3</v>
      </c>
      <c r="L56" s="52">
        <f t="shared" si="14"/>
        <v>0.29044446567703536</v>
      </c>
      <c r="N56" s="27">
        <f t="shared" ref="N56" si="21">(H56/B56)*10</f>
        <v>3.0616440177645399</v>
      </c>
      <c r="O56" s="152">
        <f t="shared" ref="O56" si="22">(I56/C56)*10</f>
        <v>2.8432948651700456</v>
      </c>
      <c r="P56" s="52">
        <f t="shared" si="7"/>
        <v>-7.1317616067566855E-2</v>
      </c>
    </row>
    <row r="57" spans="1:16" ht="20.100000000000001" customHeight="1" x14ac:dyDescent="0.25">
      <c r="A57" s="38" t="s">
        <v>179</v>
      </c>
      <c r="B57" s="19">
        <v>160.46999999999997</v>
      </c>
      <c r="C57" s="140">
        <v>343.92000000000007</v>
      </c>
      <c r="D57" s="247">
        <f t="shared" si="8"/>
        <v>6.0064754049486192E-4</v>
      </c>
      <c r="E57" s="215">
        <f t="shared" si="9"/>
        <v>1.289669080183803E-3</v>
      </c>
      <c r="F57" s="52">
        <f t="shared" si="13"/>
        <v>1.1432043372593017</v>
      </c>
      <c r="H57" s="19">
        <v>55.217999999999989</v>
      </c>
      <c r="I57" s="140">
        <v>137.48700000000002</v>
      </c>
      <c r="J57" s="247">
        <f t="shared" si="10"/>
        <v>8.3013338796396167E-4</v>
      </c>
      <c r="K57" s="215">
        <f t="shared" si="11"/>
        <v>2.0411736679555436E-3</v>
      </c>
      <c r="L57" s="52">
        <f t="shared" si="14"/>
        <v>1.489894599587092</v>
      </c>
      <c r="N57" s="27">
        <f t="shared" ref="N57" si="23">(H57/B57)*10</f>
        <v>3.4410170125257054</v>
      </c>
      <c r="O57" s="152">
        <f t="shared" ref="O57" si="24">(I57/C57)*10</f>
        <v>3.9976448011165382</v>
      </c>
      <c r="P57" s="52">
        <f t="shared" ref="P57" si="25">(O57-N57)/N57</f>
        <v>0.16176257965730551</v>
      </c>
    </row>
    <row r="58" spans="1:16" ht="20.100000000000001" customHeight="1" x14ac:dyDescent="0.25">
      <c r="A58" s="38" t="s">
        <v>185</v>
      </c>
      <c r="B58" s="19">
        <v>349.56</v>
      </c>
      <c r="C58" s="140">
        <v>304.8</v>
      </c>
      <c r="D58" s="247">
        <f t="shared" si="8"/>
        <v>1.3084212267425936E-3</v>
      </c>
      <c r="E58" s="215">
        <f t="shared" si="9"/>
        <v>1.1429725972319814E-3</v>
      </c>
      <c r="F58" s="52">
        <f t="shared" si="13"/>
        <v>-0.12804668726398899</v>
      </c>
      <c r="H58" s="19">
        <v>96.561999999999998</v>
      </c>
      <c r="I58" s="140">
        <v>94.83499999999998</v>
      </c>
      <c r="J58" s="247">
        <f t="shared" si="10"/>
        <v>1.4516885835882515E-3</v>
      </c>
      <c r="K58" s="215">
        <f t="shared" si="11"/>
        <v>1.4079491501055657E-3</v>
      </c>
      <c r="L58" s="52">
        <f t="shared" si="14"/>
        <v>-1.7884882251817672E-2</v>
      </c>
      <c r="N58" s="27">
        <f t="shared" si="12"/>
        <v>2.7623870008010072</v>
      </c>
      <c r="O58" s="152">
        <f t="shared" si="12"/>
        <v>3.1113845144356951</v>
      </c>
      <c r="P58" s="52">
        <f t="shared" si="7"/>
        <v>0.12633910944899804</v>
      </c>
    </row>
    <row r="59" spans="1:16" ht="20.100000000000001" customHeight="1" x14ac:dyDescent="0.25">
      <c r="A59" s="38" t="s">
        <v>173</v>
      </c>
      <c r="B59" s="19">
        <v>529.64</v>
      </c>
      <c r="C59" s="140">
        <v>260.96000000000004</v>
      </c>
      <c r="D59" s="247">
        <f t="shared" si="8"/>
        <v>1.9824700152533104E-3</v>
      </c>
      <c r="E59" s="215">
        <f t="shared" si="9"/>
        <v>9.7857653862748646E-4</v>
      </c>
      <c r="F59" s="52">
        <f>(C59-B59)/B59</f>
        <v>-0.50728796918661723</v>
      </c>
      <c r="H59" s="19">
        <v>165.57599999999999</v>
      </c>
      <c r="I59" s="140">
        <v>88.313999999999993</v>
      </c>
      <c r="J59" s="247">
        <f t="shared" si="10"/>
        <v>2.4892275317019981E-3</v>
      </c>
      <c r="K59" s="215">
        <f t="shared" si="11"/>
        <v>1.311136407891843E-3</v>
      </c>
      <c r="L59" s="52">
        <f>(I59-H59)/H59</f>
        <v>-0.466625597912741</v>
      </c>
      <c r="N59" s="27">
        <f t="shared" si="12"/>
        <v>3.1261989275734461</v>
      </c>
      <c r="O59" s="152">
        <f t="shared" si="12"/>
        <v>3.3841968117719183</v>
      </c>
      <c r="P59" s="52">
        <f>(O59-N59)/N59</f>
        <v>8.2527660643377562E-2</v>
      </c>
    </row>
    <row r="60" spans="1:16" ht="20.100000000000001" customHeight="1" x14ac:dyDescent="0.25">
      <c r="A60" s="38" t="s">
        <v>205</v>
      </c>
      <c r="B60" s="19">
        <v>6.25</v>
      </c>
      <c r="C60" s="140">
        <v>289.96000000000004</v>
      </c>
      <c r="D60" s="247">
        <f t="shared" si="8"/>
        <v>2.3394074456863513E-5</v>
      </c>
      <c r="E60" s="215">
        <f t="shared" si="9"/>
        <v>1.0873239314087447E-3</v>
      </c>
      <c r="F60" s="52">
        <f>(C60-B60)/B60</f>
        <v>45.393600000000006</v>
      </c>
      <c r="H60" s="19">
        <v>3.4670000000000005</v>
      </c>
      <c r="I60" s="140">
        <v>75.824999999999989</v>
      </c>
      <c r="J60" s="247">
        <f t="shared" si="10"/>
        <v>5.2121997465881706E-5</v>
      </c>
      <c r="K60" s="215">
        <f t="shared" si="11"/>
        <v>1.12572092905314E-3</v>
      </c>
      <c r="L60" s="52">
        <f>(I60-H60)/H60</f>
        <v>20.870493221805589</v>
      </c>
      <c r="N60" s="27">
        <f t="shared" si="12"/>
        <v>5.547200000000001</v>
      </c>
      <c r="O60" s="152">
        <f t="shared" si="12"/>
        <v>2.6150158642571379</v>
      </c>
      <c r="P60" s="52">
        <f>(O60-N60)/N60</f>
        <v>-0.52858814099777596</v>
      </c>
    </row>
    <row r="61" spans="1:16" ht="20.100000000000001" customHeight="1" thickBot="1" x14ac:dyDescent="0.3">
      <c r="A61" s="8" t="s">
        <v>17</v>
      </c>
      <c r="B61" s="19">
        <f>B62-SUM(B39:B60)</f>
        <v>279.6600000000326</v>
      </c>
      <c r="C61" s="140">
        <f>C62-SUM(C39:C60)</f>
        <v>267.29999999998836</v>
      </c>
      <c r="D61" s="247">
        <f t="shared" si="8"/>
        <v>1.046781898017154E-3</v>
      </c>
      <c r="E61" s="215">
        <f t="shared" si="9"/>
        <v>1.0023509686354834E-3</v>
      </c>
      <c r="F61" s="52">
        <f t="shared" si="13"/>
        <v>-4.4196524351150672E-2</v>
      </c>
      <c r="H61" s="19">
        <f>H62-SUM(H39:H60)</f>
        <v>107.47600000002421</v>
      </c>
      <c r="I61" s="140">
        <f>I62-SUM(I39:I60)</f>
        <v>96.528000000020256</v>
      </c>
      <c r="J61" s="247">
        <f t="shared" si="10"/>
        <v>1.6157668876966725E-3</v>
      </c>
      <c r="K61" s="215">
        <f t="shared" si="11"/>
        <v>1.4330839411759223E-3</v>
      </c>
      <c r="L61" s="52">
        <f t="shared" si="14"/>
        <v>-0.10186460232983635</v>
      </c>
      <c r="N61" s="27">
        <f t="shared" si="12"/>
        <v>3.8430951870132191</v>
      </c>
      <c r="O61" s="152">
        <f t="shared" si="12"/>
        <v>3.611223344557593</v>
      </c>
      <c r="P61" s="52">
        <f t="shared" si="7"/>
        <v>-6.0334660260089081E-2</v>
      </c>
    </row>
    <row r="62" spans="1:16" ht="26.25" customHeight="1" thickBot="1" x14ac:dyDescent="0.3">
      <c r="A62" s="12" t="s">
        <v>18</v>
      </c>
      <c r="B62" s="17">
        <v>267161.67000000004</v>
      </c>
      <c r="C62" s="145">
        <v>266673.06</v>
      </c>
      <c r="D62" s="253">
        <f>SUM(D39:D61)</f>
        <v>0.99999999999999989</v>
      </c>
      <c r="E62" s="254">
        <f>SUM(E39:E61)</f>
        <v>0.99999999999999989</v>
      </c>
      <c r="F62" s="57">
        <f t="shared" si="13"/>
        <v>-1.8288925952590586E-3</v>
      </c>
      <c r="G62" s="1"/>
      <c r="H62" s="17">
        <v>66517.021000000008</v>
      </c>
      <c r="I62" s="145">
        <v>67356.83600000001</v>
      </c>
      <c r="J62" s="253">
        <f>SUM(J39:J61)</f>
        <v>1.0000000000000002</v>
      </c>
      <c r="K62" s="254">
        <f>SUM(K39:K61)</f>
        <v>1.0000000000000002</v>
      </c>
      <c r="L62" s="57">
        <f t="shared" si="14"/>
        <v>1.2625565417308785E-2</v>
      </c>
      <c r="M62" s="1"/>
      <c r="N62" s="29">
        <f t="shared" si="12"/>
        <v>2.4897666270764067</v>
      </c>
      <c r="O62" s="146">
        <f t="shared" si="12"/>
        <v>2.5258207934464778</v>
      </c>
      <c r="P62" s="57">
        <f t="shared" si="7"/>
        <v>1.448094210034756E-2</v>
      </c>
    </row>
    <row r="64" spans="1:16" ht="15.75" thickBot="1" x14ac:dyDescent="0.3"/>
    <row r="65" spans="1:16" x14ac:dyDescent="0.25">
      <c r="A65" s="377" t="s">
        <v>15</v>
      </c>
      <c r="B65" s="365" t="s">
        <v>1</v>
      </c>
      <c r="C65" s="363"/>
      <c r="D65" s="365" t="s">
        <v>104</v>
      </c>
      <c r="E65" s="363"/>
      <c r="F65" s="130" t="s">
        <v>0</v>
      </c>
      <c r="H65" s="375" t="s">
        <v>19</v>
      </c>
      <c r="I65" s="376"/>
      <c r="J65" s="365" t="s">
        <v>104</v>
      </c>
      <c r="K65" s="366"/>
      <c r="L65" s="130" t="s">
        <v>0</v>
      </c>
      <c r="N65" s="373" t="s">
        <v>22</v>
      </c>
      <c r="O65" s="363"/>
      <c r="P65" s="130" t="s">
        <v>0</v>
      </c>
    </row>
    <row r="66" spans="1:16" x14ac:dyDescent="0.25">
      <c r="A66" s="378"/>
      <c r="B66" s="368" t="str">
        <f>B5</f>
        <v>jan-maio</v>
      </c>
      <c r="C66" s="370"/>
      <c r="D66" s="368" t="str">
        <f>B5</f>
        <v>jan-maio</v>
      </c>
      <c r="E66" s="370"/>
      <c r="F66" s="131" t="str">
        <f>F37</f>
        <v>2025/2024</v>
      </c>
      <c r="H66" s="371" t="str">
        <f>B5</f>
        <v>jan-maio</v>
      </c>
      <c r="I66" s="370"/>
      <c r="J66" s="368" t="str">
        <f>B5</f>
        <v>jan-maio</v>
      </c>
      <c r="K66" s="369"/>
      <c r="L66" s="131" t="str">
        <f>F66</f>
        <v>2025/2024</v>
      </c>
      <c r="N66" s="371" t="str">
        <f>B5</f>
        <v>jan-maio</v>
      </c>
      <c r="O66" s="369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155</v>
      </c>
      <c r="B68" s="39">
        <v>74153.94</v>
      </c>
      <c r="C68" s="147">
        <v>77784.880000000034</v>
      </c>
      <c r="D68" s="247">
        <f>B68/$B$96</f>
        <v>0.10774040165027735</v>
      </c>
      <c r="E68" s="246">
        <f>C68/$C$96</f>
        <v>0.11301779093255788</v>
      </c>
      <c r="F68" s="61">
        <f t="shared" ref="F68:F87" si="26">(C68-B68)/B68</f>
        <v>4.8964896538201901E-2</v>
      </c>
      <c r="H68" s="19">
        <v>24286.418000000005</v>
      </c>
      <c r="I68" s="147">
        <v>26270.873999999989</v>
      </c>
      <c r="J68" s="245">
        <f>H68/$H$96</f>
        <v>0.14752661544269829</v>
      </c>
      <c r="K68" s="246">
        <f>I68/$I$96</f>
        <v>0.15992996140842475</v>
      </c>
      <c r="L68" s="61">
        <f>(I68-H68)/H68</f>
        <v>8.1710526434980377E-2</v>
      </c>
      <c r="N68" s="41">
        <f>(H68/B68)*10</f>
        <v>3.2751352119658113</v>
      </c>
      <c r="O68" s="149">
        <f t="shared" ref="N68:O96" si="27">(I68/C68)*10</f>
        <v>3.3773753973779961</v>
      </c>
      <c r="P68" s="61">
        <f t="shared" si="7"/>
        <v>3.1217088393372901E-2</v>
      </c>
    </row>
    <row r="69" spans="1:16" ht="20.100000000000001" customHeight="1" x14ac:dyDescent="0.25">
      <c r="A69" s="38" t="s">
        <v>154</v>
      </c>
      <c r="B69" s="19">
        <v>75257.080000000031</v>
      </c>
      <c r="C69" s="140">
        <v>71887.919999999984</v>
      </c>
      <c r="D69" s="247">
        <f t="shared" ref="D69:D95" si="28">B69/$B$96</f>
        <v>0.10934318562475652</v>
      </c>
      <c r="E69" s="215">
        <f t="shared" ref="E69:E95" si="29">C69/$C$96</f>
        <v>0.10444978398290826</v>
      </c>
      <c r="F69" s="52">
        <f t="shared" si="26"/>
        <v>-4.47686782426324E-2</v>
      </c>
      <c r="H69" s="19">
        <v>23323.607</v>
      </c>
      <c r="I69" s="140">
        <v>21728.935999999998</v>
      </c>
      <c r="J69" s="214">
        <f>H69/$H$96</f>
        <v>0.14167806881301415</v>
      </c>
      <c r="K69" s="215">
        <f t="shared" ref="K69:K96" si="30">I69/$I$96</f>
        <v>0.13227987374634481</v>
      </c>
      <c r="L69" s="52">
        <f>(I69-H69)/H69</f>
        <v>-6.8371543046493718E-2</v>
      </c>
      <c r="N69" s="40">
        <f>(H69/B69)*10</f>
        <v>3.0991910661428785</v>
      </c>
      <c r="O69" s="143">
        <f t="shared" si="27"/>
        <v>3.0226129786478735</v>
      </c>
      <c r="P69" s="52">
        <f t="shared" si="7"/>
        <v>-2.4709056608862419E-2</v>
      </c>
    </row>
    <row r="70" spans="1:16" ht="20.100000000000001" customHeight="1" x14ac:dyDescent="0.25">
      <c r="A70" s="38" t="s">
        <v>156</v>
      </c>
      <c r="B70" s="19">
        <v>52391.140000000014</v>
      </c>
      <c r="C70" s="140">
        <v>50673.149999999994</v>
      </c>
      <c r="D70" s="247">
        <f t="shared" si="28"/>
        <v>7.6120600827358775E-2</v>
      </c>
      <c r="E70" s="215">
        <f t="shared" si="29"/>
        <v>7.3625715853699869E-2</v>
      </c>
      <c r="F70" s="52">
        <f t="shared" si="26"/>
        <v>-3.2791613238421981E-2</v>
      </c>
      <c r="H70" s="19">
        <v>15829.359999999999</v>
      </c>
      <c r="I70" s="140">
        <v>15603.655000000006</v>
      </c>
      <c r="J70" s="214">
        <f t="shared" ref="J70:J96" si="31">H70/$H$96</f>
        <v>9.6154645177565085E-2</v>
      </c>
      <c r="K70" s="215">
        <f t="shared" si="30"/>
        <v>9.4990822992047239E-2</v>
      </c>
      <c r="L70" s="52">
        <f t="shared" ref="L70:L87" si="32">(I70-H70)/H70</f>
        <v>-1.4258630797454394E-2</v>
      </c>
      <c r="N70" s="40">
        <f t="shared" si="27"/>
        <v>3.0213810961166327</v>
      </c>
      <c r="O70" s="143">
        <f t="shared" si="27"/>
        <v>3.0792747243855985</v>
      </c>
      <c r="P70" s="52">
        <f t="shared" si="7"/>
        <v>1.9161312799426768E-2</v>
      </c>
    </row>
    <row r="71" spans="1:16" ht="20.100000000000001" customHeight="1" x14ac:dyDescent="0.25">
      <c r="A71" s="38" t="s">
        <v>159</v>
      </c>
      <c r="B71" s="19">
        <v>40512.749999999993</v>
      </c>
      <c r="C71" s="140">
        <v>40383.22</v>
      </c>
      <c r="D71" s="247">
        <f t="shared" si="28"/>
        <v>5.8862144842974931E-2</v>
      </c>
      <c r="E71" s="215">
        <f t="shared" si="29"/>
        <v>5.8674929049752189E-2</v>
      </c>
      <c r="F71" s="52">
        <f t="shared" si="26"/>
        <v>-3.1972650585307487E-3</v>
      </c>
      <c r="H71" s="19">
        <v>15523.263999999999</v>
      </c>
      <c r="I71" s="140">
        <v>14844.114000000001</v>
      </c>
      <c r="J71" s="214">
        <f t="shared" si="31"/>
        <v>9.4295280536779116E-2</v>
      </c>
      <c r="K71" s="215">
        <f t="shared" si="30"/>
        <v>9.0366943222454602E-2</v>
      </c>
      <c r="L71" s="52">
        <f t="shared" si="32"/>
        <v>-4.375046381997999E-2</v>
      </c>
      <c r="N71" s="40">
        <f t="shared" si="27"/>
        <v>3.8316984159307879</v>
      </c>
      <c r="O71" s="143">
        <f t="shared" si="27"/>
        <v>3.6758123794982178</v>
      </c>
      <c r="P71" s="52">
        <f t="shared" si="7"/>
        <v>-4.0683273971785838E-2</v>
      </c>
    </row>
    <row r="72" spans="1:16" ht="20.100000000000001" customHeight="1" x14ac:dyDescent="0.25">
      <c r="A72" s="38" t="s">
        <v>165</v>
      </c>
      <c r="B72" s="19">
        <v>63010.330000000009</v>
      </c>
      <c r="C72" s="140">
        <v>43700</v>
      </c>
      <c r="D72" s="247">
        <f t="shared" si="28"/>
        <v>9.1549528754864828E-2</v>
      </c>
      <c r="E72" s="215">
        <f t="shared" si="29"/>
        <v>6.349405519109598E-2</v>
      </c>
      <c r="F72" s="52">
        <f t="shared" si="26"/>
        <v>-0.3064629244125528</v>
      </c>
      <c r="H72" s="19">
        <v>12921.276</v>
      </c>
      <c r="I72" s="140">
        <v>9003.3579999999984</v>
      </c>
      <c r="J72" s="214">
        <f t="shared" si="31"/>
        <v>7.8489636284814271E-2</v>
      </c>
      <c r="K72" s="215">
        <f t="shared" si="30"/>
        <v>5.481000356083443E-2</v>
      </c>
      <c r="L72" s="52">
        <f t="shared" si="32"/>
        <v>-0.30321448129426237</v>
      </c>
      <c r="N72" s="40">
        <f t="shared" si="27"/>
        <v>2.0506599473451415</v>
      </c>
      <c r="O72" s="143">
        <f t="shared" si="27"/>
        <v>2.0602649885583522</v>
      </c>
      <c r="P72" s="52">
        <f t="shared" ref="P72:P89" si="33">(O72-N72)/N72</f>
        <v>4.6838780977049568E-3</v>
      </c>
    </row>
    <row r="73" spans="1:16" ht="20.100000000000001" customHeight="1" x14ac:dyDescent="0.25">
      <c r="A73" s="38" t="s">
        <v>163</v>
      </c>
      <c r="B73" s="19">
        <v>19799.589999999997</v>
      </c>
      <c r="C73" s="140">
        <v>20088.30999999999</v>
      </c>
      <c r="D73" s="247">
        <f t="shared" si="28"/>
        <v>2.8767396298980397E-2</v>
      </c>
      <c r="E73" s="215">
        <f t="shared" si="29"/>
        <v>2.9187374458486143E-2</v>
      </c>
      <c r="F73" s="52">
        <f t="shared" si="26"/>
        <v>1.4582120134810566E-2</v>
      </c>
      <c r="H73" s="19">
        <v>8213.8279999999995</v>
      </c>
      <c r="I73" s="140">
        <v>8999.3159999999989</v>
      </c>
      <c r="J73" s="214">
        <f t="shared" si="31"/>
        <v>4.9894481955653866E-2</v>
      </c>
      <c r="K73" s="215">
        <f t="shared" si="30"/>
        <v>5.4785396960231311E-2</v>
      </c>
      <c r="L73" s="52">
        <f t="shared" si="32"/>
        <v>9.5629954754348323E-2</v>
      </c>
      <c r="N73" s="40">
        <f t="shared" si="27"/>
        <v>4.148483882747068</v>
      </c>
      <c r="O73" s="143">
        <f t="shared" si="27"/>
        <v>4.4798771026532362</v>
      </c>
      <c r="P73" s="52">
        <f t="shared" si="33"/>
        <v>7.9882971531933314E-2</v>
      </c>
    </row>
    <row r="74" spans="1:16" ht="20.100000000000001" customHeight="1" x14ac:dyDescent="0.25">
      <c r="A74" s="38" t="s">
        <v>158</v>
      </c>
      <c r="B74" s="19">
        <v>9481.3199999999961</v>
      </c>
      <c r="C74" s="140">
        <v>14588.369999999999</v>
      </c>
      <c r="D74" s="247">
        <f t="shared" si="28"/>
        <v>1.3775683732716119E-2</v>
      </c>
      <c r="E74" s="215">
        <f t="shared" si="29"/>
        <v>2.1196218991490358E-2</v>
      </c>
      <c r="F74" s="52">
        <f t="shared" si="26"/>
        <v>0.53864335345711412</v>
      </c>
      <c r="H74" s="19">
        <v>3368.226000000001</v>
      </c>
      <c r="I74" s="140">
        <v>5812.8770000000022</v>
      </c>
      <c r="J74" s="214">
        <f t="shared" si="31"/>
        <v>2.0460118154356808E-2</v>
      </c>
      <c r="K74" s="215">
        <f t="shared" si="30"/>
        <v>3.5387219864931811E-2</v>
      </c>
      <c r="L74" s="52">
        <f t="shared" si="32"/>
        <v>0.72579779385350052</v>
      </c>
      <c r="N74" s="40">
        <f t="shared" si="27"/>
        <v>3.5524863626583665</v>
      </c>
      <c r="O74" s="143">
        <f t="shared" si="27"/>
        <v>3.9845966341681782</v>
      </c>
      <c r="P74" s="52">
        <f t="shared" si="33"/>
        <v>0.12163601134458928</v>
      </c>
    </row>
    <row r="75" spans="1:16" ht="20.100000000000001" customHeight="1" x14ac:dyDescent="0.25">
      <c r="A75" s="38" t="s">
        <v>170</v>
      </c>
      <c r="B75" s="19">
        <v>14498.649999999998</v>
      </c>
      <c r="C75" s="140">
        <v>13984.070000000003</v>
      </c>
      <c r="D75" s="247">
        <f t="shared" si="28"/>
        <v>2.1065507434760624E-2</v>
      </c>
      <c r="E75" s="215">
        <f t="shared" si="29"/>
        <v>2.0318199367875277E-2</v>
      </c>
      <c r="F75" s="52">
        <f t="shared" si="26"/>
        <v>-3.5491580250574681E-2</v>
      </c>
      <c r="H75" s="19">
        <v>4219.6809999999987</v>
      </c>
      <c r="I75" s="140">
        <v>4626.6460000000006</v>
      </c>
      <c r="J75" s="214">
        <f t="shared" si="31"/>
        <v>2.5632238404933172E-2</v>
      </c>
      <c r="K75" s="215">
        <f t="shared" si="30"/>
        <v>2.8165767009900134E-2</v>
      </c>
      <c r="L75" s="52">
        <f t="shared" si="32"/>
        <v>9.6444494263903377E-2</v>
      </c>
      <c r="N75" s="40">
        <f t="shared" si="27"/>
        <v>2.9103957954706123</v>
      </c>
      <c r="O75" s="143">
        <f t="shared" si="27"/>
        <v>3.3085117565916073</v>
      </c>
      <c r="P75" s="52">
        <f t="shared" si="33"/>
        <v>0.13679100338880867</v>
      </c>
    </row>
    <row r="76" spans="1:16" ht="20.100000000000001" customHeight="1" x14ac:dyDescent="0.25">
      <c r="A76" s="38" t="s">
        <v>168</v>
      </c>
      <c r="B76" s="19">
        <v>856.44</v>
      </c>
      <c r="C76" s="140">
        <v>1009.0000000000001</v>
      </c>
      <c r="D76" s="247">
        <f t="shared" si="28"/>
        <v>1.2443464175924237E-3</v>
      </c>
      <c r="E76" s="215">
        <f t="shared" si="29"/>
        <v>1.466029786906541E-3</v>
      </c>
      <c r="F76" s="52">
        <f t="shared" si="26"/>
        <v>0.17813273550978476</v>
      </c>
      <c r="H76" s="19">
        <v>1759.2710000000002</v>
      </c>
      <c r="I76" s="140">
        <v>2083.6690000000003</v>
      </c>
      <c r="J76" s="214">
        <f t="shared" si="31"/>
        <v>1.068660253959605E-2</v>
      </c>
      <c r="K76" s="215">
        <f t="shared" si="30"/>
        <v>1.2684812190029581E-2</v>
      </c>
      <c r="L76" s="52">
        <f t="shared" si="32"/>
        <v>0.18439342204810977</v>
      </c>
      <c r="N76" s="40">
        <f t="shared" si="27"/>
        <v>20.541672504787257</v>
      </c>
      <c r="O76" s="143">
        <f t="shared" si="27"/>
        <v>20.650832507433101</v>
      </c>
      <c r="P76" s="52">
        <f t="shared" si="33"/>
        <v>5.3140756976046543E-3</v>
      </c>
    </row>
    <row r="77" spans="1:16" ht="20.100000000000001" customHeight="1" x14ac:dyDescent="0.25">
      <c r="A77" s="38" t="s">
        <v>172</v>
      </c>
      <c r="B77" s="19">
        <v>5594.619999999999</v>
      </c>
      <c r="C77" s="140">
        <v>5584.7399999999989</v>
      </c>
      <c r="D77" s="247">
        <f t="shared" si="28"/>
        <v>8.1285850203060613E-3</v>
      </c>
      <c r="E77" s="215">
        <f t="shared" si="29"/>
        <v>8.1143658990371001E-3</v>
      </c>
      <c r="F77" s="52">
        <f t="shared" si="26"/>
        <v>-1.7659823187276547E-3</v>
      </c>
      <c r="H77" s="19">
        <v>1877.701</v>
      </c>
      <c r="I77" s="140">
        <v>1904.7040000000002</v>
      </c>
      <c r="J77" s="214">
        <f t="shared" si="31"/>
        <v>1.1405999573233483E-2</v>
      </c>
      <c r="K77" s="215">
        <f t="shared" si="30"/>
        <v>1.1595321770203474E-2</v>
      </c>
      <c r="L77" s="52">
        <f t="shared" si="32"/>
        <v>1.4380883857440645E-2</v>
      </c>
      <c r="N77" s="40">
        <f t="shared" si="27"/>
        <v>3.3562619087623475</v>
      </c>
      <c r="O77" s="143">
        <f t="shared" si="27"/>
        <v>3.4105508940434119</v>
      </c>
      <c r="P77" s="52">
        <f t="shared" si="33"/>
        <v>1.6175431702552669E-2</v>
      </c>
    </row>
    <row r="78" spans="1:16" ht="20.100000000000001" customHeight="1" x14ac:dyDescent="0.25">
      <c r="A78" s="38" t="s">
        <v>175</v>
      </c>
      <c r="B78" s="19">
        <v>5213.7300000000005</v>
      </c>
      <c r="C78" s="140">
        <v>3981.2299999999996</v>
      </c>
      <c r="D78" s="247">
        <f t="shared" si="28"/>
        <v>7.5751789358205453E-3</v>
      </c>
      <c r="E78" s="215">
        <f t="shared" si="29"/>
        <v>5.7845409004221278E-3</v>
      </c>
      <c r="F78" s="52">
        <f t="shared" si="26"/>
        <v>-0.23639505689784487</v>
      </c>
      <c r="H78" s="19">
        <v>2108.2220000000002</v>
      </c>
      <c r="I78" s="140">
        <v>1871.5349999999999</v>
      </c>
      <c r="J78" s="214">
        <f t="shared" si="31"/>
        <v>1.2806287706233016E-2</v>
      </c>
      <c r="K78" s="215">
        <f t="shared" si="30"/>
        <v>1.139339788712459E-2</v>
      </c>
      <c r="L78" s="52">
        <f t="shared" si="32"/>
        <v>-0.11226853718441432</v>
      </c>
      <c r="N78" s="40">
        <f t="shared" si="27"/>
        <v>4.0435964271260687</v>
      </c>
      <c r="O78" s="143">
        <f t="shared" si="27"/>
        <v>4.7008964566227025</v>
      </c>
      <c r="P78" s="52">
        <f t="shared" si="33"/>
        <v>0.16255332136689044</v>
      </c>
    </row>
    <row r="79" spans="1:16" ht="20.100000000000001" customHeight="1" x14ac:dyDescent="0.25">
      <c r="A79" s="38" t="s">
        <v>177</v>
      </c>
      <c r="B79" s="19">
        <v>7348.7499999999991</v>
      </c>
      <c r="C79" s="140">
        <v>8524.19</v>
      </c>
      <c r="D79" s="247">
        <f t="shared" si="28"/>
        <v>1.0677211172157211E-2</v>
      </c>
      <c r="E79" s="215">
        <f t="shared" si="29"/>
        <v>1.2385249206393327E-2</v>
      </c>
      <c r="F79" s="52">
        <f t="shared" si="26"/>
        <v>0.15995101207688403</v>
      </c>
      <c r="H79" s="19">
        <v>1559.0760000000005</v>
      </c>
      <c r="I79" s="140">
        <v>1828.8089999999995</v>
      </c>
      <c r="J79" s="214">
        <f t="shared" si="31"/>
        <v>9.4705281568463612E-3</v>
      </c>
      <c r="K79" s="215">
        <f t="shared" si="30"/>
        <v>1.1133293578027892E-2</v>
      </c>
      <c r="L79" s="52">
        <f t="shared" si="32"/>
        <v>0.17300824334413392</v>
      </c>
      <c r="N79" s="40">
        <f t="shared" si="27"/>
        <v>2.1215526450076552</v>
      </c>
      <c r="O79" s="143">
        <f t="shared" si="27"/>
        <v>2.1454343462545995</v>
      </c>
      <c r="P79" s="52">
        <f t="shared" si="33"/>
        <v>1.1256709232807258E-2</v>
      </c>
    </row>
    <row r="80" spans="1:16" ht="20.100000000000001" customHeight="1" x14ac:dyDescent="0.25">
      <c r="A80" s="38" t="s">
        <v>191</v>
      </c>
      <c r="B80" s="19">
        <v>3284.0700000000006</v>
      </c>
      <c r="C80" s="140">
        <v>4881.8900000000003</v>
      </c>
      <c r="D80" s="247">
        <f t="shared" si="28"/>
        <v>4.7715201761042826E-3</v>
      </c>
      <c r="E80" s="215">
        <f t="shared" si="29"/>
        <v>7.0931577367702413E-3</v>
      </c>
      <c r="F80" s="52">
        <f t="shared" si="26"/>
        <v>0.48653652327751828</v>
      </c>
      <c r="H80" s="19">
        <v>1027.8789999999997</v>
      </c>
      <c r="I80" s="140">
        <v>1444.6780000000003</v>
      </c>
      <c r="J80" s="214">
        <f t="shared" si="31"/>
        <v>6.2437988984058992E-3</v>
      </c>
      <c r="K80" s="215">
        <f t="shared" si="30"/>
        <v>8.7948081509431481E-3</v>
      </c>
      <c r="L80" s="52">
        <f t="shared" si="32"/>
        <v>0.40549422646050826</v>
      </c>
      <c r="N80" s="40">
        <f t="shared" si="27"/>
        <v>3.1298936989771824</v>
      </c>
      <c r="O80" s="143">
        <f t="shared" si="27"/>
        <v>2.959259631003567</v>
      </c>
      <c r="P80" s="52">
        <f t="shared" si="33"/>
        <v>-5.4517528192531535E-2</v>
      </c>
    </row>
    <row r="81" spans="1:16" ht="20.100000000000001" customHeight="1" x14ac:dyDescent="0.25">
      <c r="A81" s="38" t="s">
        <v>189</v>
      </c>
      <c r="B81" s="19">
        <v>2666.5900000000015</v>
      </c>
      <c r="C81" s="140">
        <v>2182.1600000000003</v>
      </c>
      <c r="D81" s="247">
        <f t="shared" si="28"/>
        <v>3.8743656457986349E-3</v>
      </c>
      <c r="E81" s="215">
        <f t="shared" si="29"/>
        <v>3.1705763724439819E-3</v>
      </c>
      <c r="F81" s="52">
        <f t="shared" si="26"/>
        <v>-0.18166647291109655</v>
      </c>
      <c r="H81" s="19">
        <v>1578.693</v>
      </c>
      <c r="I81" s="140">
        <v>1203.8040000000001</v>
      </c>
      <c r="J81" s="214">
        <f t="shared" si="31"/>
        <v>9.5896906292677522E-3</v>
      </c>
      <c r="K81" s="215">
        <f t="shared" si="30"/>
        <v>7.3284325166839692E-3</v>
      </c>
      <c r="L81" s="52">
        <f t="shared" si="32"/>
        <v>-0.23746795608772567</v>
      </c>
      <c r="N81" s="40">
        <f t="shared" si="27"/>
        <v>5.9202689577325316</v>
      </c>
      <c r="O81" s="143">
        <f t="shared" si="27"/>
        <v>5.5165707372511639</v>
      </c>
      <c r="P81" s="52">
        <f t="shared" si="33"/>
        <v>-6.8189168999508512E-2</v>
      </c>
    </row>
    <row r="82" spans="1:16" ht="20.100000000000001" customHeight="1" x14ac:dyDescent="0.25">
      <c r="A82" s="38" t="s">
        <v>195</v>
      </c>
      <c r="B82" s="19">
        <v>3582.9300000000003</v>
      </c>
      <c r="C82" s="140">
        <v>4510.2699999999986</v>
      </c>
      <c r="D82" s="247">
        <f t="shared" si="28"/>
        <v>5.2057425038349713E-3</v>
      </c>
      <c r="E82" s="215">
        <f t="shared" si="29"/>
        <v>6.5532112656005569E-3</v>
      </c>
      <c r="F82" s="52">
        <f t="shared" si="26"/>
        <v>0.25882169062750271</v>
      </c>
      <c r="H82" s="19">
        <v>882.18799999999999</v>
      </c>
      <c r="I82" s="140">
        <v>1013.5630000000001</v>
      </c>
      <c r="J82" s="214">
        <f t="shared" si="31"/>
        <v>5.3588063017017615E-3</v>
      </c>
      <c r="K82" s="215">
        <f t="shared" si="30"/>
        <v>6.1702968646953774E-3</v>
      </c>
      <c r="L82" s="52">
        <f t="shared" si="32"/>
        <v>0.14891950468607612</v>
      </c>
      <c r="N82" s="40">
        <f t="shared" si="27"/>
        <v>2.4621971403292835</v>
      </c>
      <c r="O82" s="143">
        <f t="shared" si="27"/>
        <v>2.2472335359080509</v>
      </c>
      <c r="P82" s="52">
        <f t="shared" si="33"/>
        <v>-8.7305602342014066E-2</v>
      </c>
    </row>
    <row r="83" spans="1:16" ht="20.100000000000001" customHeight="1" x14ac:dyDescent="0.25">
      <c r="A83" s="38" t="s">
        <v>192</v>
      </c>
      <c r="B83" s="19">
        <v>2795.75</v>
      </c>
      <c r="C83" s="140">
        <v>3232.9500000000003</v>
      </c>
      <c r="D83" s="247">
        <f t="shared" si="28"/>
        <v>4.0620259410863793E-3</v>
      </c>
      <c r="E83" s="215">
        <f t="shared" si="29"/>
        <v>4.6973250739142736E-3</v>
      </c>
      <c r="F83" s="52">
        <f t="shared" si="26"/>
        <v>0.15638021997675053</v>
      </c>
      <c r="H83" s="19">
        <v>709.16899999999976</v>
      </c>
      <c r="I83" s="140">
        <v>840.78599999999983</v>
      </c>
      <c r="J83" s="214">
        <f t="shared" si="31"/>
        <v>4.307811153826095E-3</v>
      </c>
      <c r="K83" s="215">
        <f t="shared" si="30"/>
        <v>5.1184773118984868E-3</v>
      </c>
      <c r="L83" s="52">
        <f t="shared" si="32"/>
        <v>0.18559327889402966</v>
      </c>
      <c r="N83" s="40">
        <f t="shared" si="27"/>
        <v>2.5365966198694441</v>
      </c>
      <c r="O83" s="143">
        <f t="shared" si="27"/>
        <v>2.6006773998979256</v>
      </c>
      <c r="P83" s="52">
        <f t="shared" si="33"/>
        <v>2.5262503121911306E-2</v>
      </c>
    </row>
    <row r="84" spans="1:16" ht="20.100000000000001" customHeight="1" x14ac:dyDescent="0.25">
      <c r="A84" s="38" t="s">
        <v>196</v>
      </c>
      <c r="B84" s="19">
        <v>1010.38</v>
      </c>
      <c r="C84" s="140">
        <v>2281.69</v>
      </c>
      <c r="D84" s="247">
        <f t="shared" si="28"/>
        <v>1.4680102907466174E-3</v>
      </c>
      <c r="E84" s="215">
        <f t="shared" si="29"/>
        <v>3.3151888052396286E-3</v>
      </c>
      <c r="F84" s="52">
        <f t="shared" si="26"/>
        <v>1.2582493715235852</v>
      </c>
      <c r="H84" s="19">
        <v>335.80599999999998</v>
      </c>
      <c r="I84" s="140">
        <v>736.41599999999994</v>
      </c>
      <c r="J84" s="214">
        <f t="shared" si="31"/>
        <v>2.0398365302512181E-3</v>
      </c>
      <c r="K84" s="215">
        <f t="shared" si="30"/>
        <v>4.483101036552745E-3</v>
      </c>
      <c r="L84" s="52">
        <f t="shared" si="32"/>
        <v>1.1929804708671077</v>
      </c>
      <c r="N84" s="40">
        <f t="shared" si="27"/>
        <v>3.3235614323323897</v>
      </c>
      <c r="O84" s="143">
        <f t="shared" si="27"/>
        <v>3.2275024214507662</v>
      </c>
      <c r="P84" s="52">
        <f t="shared" si="33"/>
        <v>-2.8902432778025035E-2</v>
      </c>
    </row>
    <row r="85" spans="1:16" ht="20.100000000000001" customHeight="1" x14ac:dyDescent="0.25">
      <c r="A85" s="38" t="s">
        <v>198</v>
      </c>
      <c r="B85" s="19">
        <v>2699.2900000000004</v>
      </c>
      <c r="C85" s="140">
        <v>3248.56</v>
      </c>
      <c r="D85" s="247">
        <f t="shared" si="28"/>
        <v>3.9218764204650104E-3</v>
      </c>
      <c r="E85" s="215">
        <f t="shared" si="29"/>
        <v>4.7200056734916871E-3</v>
      </c>
      <c r="F85" s="52">
        <f t="shared" si="26"/>
        <v>0.20348684283644938</v>
      </c>
      <c r="H85" s="19">
        <v>617.18499999999995</v>
      </c>
      <c r="I85" s="140">
        <v>669.03499999999997</v>
      </c>
      <c r="J85" s="214">
        <f t="shared" si="31"/>
        <v>3.7490590070549602E-3</v>
      </c>
      <c r="K85" s="215">
        <f t="shared" si="30"/>
        <v>4.0729037690518215E-3</v>
      </c>
      <c r="L85" s="52">
        <f t="shared" si="32"/>
        <v>8.4010466877840556E-2</v>
      </c>
      <c r="N85" s="40">
        <f t="shared" si="27"/>
        <v>2.2864716277243269</v>
      </c>
      <c r="O85" s="143">
        <f t="shared" si="27"/>
        <v>2.0594817396015461</v>
      </c>
      <c r="P85" s="52">
        <f t="shared" si="33"/>
        <v>-9.9275182499727152E-2</v>
      </c>
    </row>
    <row r="86" spans="1:16" ht="20.100000000000001" customHeight="1" x14ac:dyDescent="0.25">
      <c r="A86" s="38" t="s">
        <v>194</v>
      </c>
      <c r="B86" s="19">
        <v>3618.5000000000005</v>
      </c>
      <c r="C86" s="140">
        <v>3397.67</v>
      </c>
      <c r="D86" s="247">
        <f t="shared" si="28"/>
        <v>5.2574231844124348E-3</v>
      </c>
      <c r="E86" s="215">
        <f t="shared" si="29"/>
        <v>4.9366555263416715E-3</v>
      </c>
      <c r="F86" s="52">
        <f t="shared" si="26"/>
        <v>-6.1028050297084524E-2</v>
      </c>
      <c r="H86" s="19">
        <v>485.85</v>
      </c>
      <c r="I86" s="140">
        <v>661.60000000000025</v>
      </c>
      <c r="J86" s="214">
        <f t="shared" si="31"/>
        <v>2.951271204869938E-3</v>
      </c>
      <c r="K86" s="215">
        <f t="shared" si="30"/>
        <v>4.0276415039641961E-3</v>
      </c>
      <c r="L86" s="52">
        <f t="shared" si="32"/>
        <v>0.3617371616754147</v>
      </c>
      <c r="N86" s="40">
        <f t="shared" si="27"/>
        <v>1.3426834323614756</v>
      </c>
      <c r="O86" s="143">
        <f t="shared" si="27"/>
        <v>1.9472167691388518</v>
      </c>
      <c r="P86" s="52">
        <f t="shared" si="33"/>
        <v>0.45024264261169827</v>
      </c>
    </row>
    <row r="87" spans="1:16" ht="20.100000000000001" customHeight="1" x14ac:dyDescent="0.25">
      <c r="A87" s="38" t="s">
        <v>197</v>
      </c>
      <c r="B87" s="19">
        <v>1781.3899999999994</v>
      </c>
      <c r="C87" s="140">
        <v>1514.7800000000002</v>
      </c>
      <c r="D87" s="247">
        <f t="shared" si="28"/>
        <v>2.5882329933620183E-3</v>
      </c>
      <c r="E87" s="215">
        <f t="shared" si="29"/>
        <v>2.2009044604660954E-3</v>
      </c>
      <c r="F87" s="52">
        <f t="shared" si="26"/>
        <v>-0.14966402640634521</v>
      </c>
      <c r="H87" s="19">
        <v>609.20800000000008</v>
      </c>
      <c r="I87" s="140">
        <v>516.20399999999995</v>
      </c>
      <c r="J87" s="214">
        <f t="shared" si="31"/>
        <v>3.700603124784204E-3</v>
      </c>
      <c r="K87" s="215">
        <f t="shared" si="30"/>
        <v>3.1425100588154974E-3</v>
      </c>
      <c r="L87" s="52">
        <f t="shared" si="32"/>
        <v>-0.15266378642434131</v>
      </c>
      <c r="N87" s="40">
        <f t="shared" si="27"/>
        <v>3.4198462997995964</v>
      </c>
      <c r="O87" s="143">
        <f t="shared" si="27"/>
        <v>3.4077819881434919</v>
      </c>
      <c r="P87" s="52">
        <f t="shared" si="33"/>
        <v>-3.5277350496165645E-3</v>
      </c>
    </row>
    <row r="88" spans="1:16" ht="20.100000000000001" customHeight="1" x14ac:dyDescent="0.25">
      <c r="A88" s="38" t="s">
        <v>188</v>
      </c>
      <c r="B88" s="19">
        <v>1575.0199999999995</v>
      </c>
      <c r="C88" s="140">
        <v>1905.0900000000004</v>
      </c>
      <c r="D88" s="247">
        <f t="shared" si="28"/>
        <v>2.2883920585638441E-3</v>
      </c>
      <c r="E88" s="215">
        <f t="shared" si="29"/>
        <v>2.768006627093937E-3</v>
      </c>
      <c r="F88" s="52">
        <f t="shared" ref="F88:F94" si="34">(C88-B88)/B88</f>
        <v>0.20956559281786957</v>
      </c>
      <c r="H88" s="19">
        <v>372.61</v>
      </c>
      <c r="I88" s="140">
        <v>428.67899999999992</v>
      </c>
      <c r="J88" s="214">
        <f t="shared" si="31"/>
        <v>2.2634005632326593E-3</v>
      </c>
      <c r="K88" s="215">
        <f t="shared" si="30"/>
        <v>2.609681578412737E-3</v>
      </c>
      <c r="L88" s="52">
        <f t="shared" ref="L88:L95" si="35">(I88-H88)/H88</f>
        <v>0.15047636939427256</v>
      </c>
      <c r="N88" s="40">
        <f t="shared" si="27"/>
        <v>2.3657477365366795</v>
      </c>
      <c r="O88" s="143">
        <f t="shared" si="27"/>
        <v>2.2501771569847087</v>
      </c>
      <c r="P88" s="52">
        <f t="shared" si="33"/>
        <v>-4.8851607365863775E-2</v>
      </c>
    </row>
    <row r="89" spans="1:16" ht="20.100000000000001" customHeight="1" x14ac:dyDescent="0.25">
      <c r="A89" s="38" t="s">
        <v>203</v>
      </c>
      <c r="B89" s="19">
        <v>807.92000000000007</v>
      </c>
      <c r="C89" s="140">
        <v>1237.1900000000003</v>
      </c>
      <c r="D89" s="247">
        <f t="shared" si="28"/>
        <v>1.173850307903964E-3</v>
      </c>
      <c r="E89" s="215">
        <f t="shared" si="29"/>
        <v>1.7975791794478729E-3</v>
      </c>
      <c r="F89" s="52">
        <f t="shared" si="34"/>
        <v>0.53132735914446994</v>
      </c>
      <c r="H89" s="19">
        <v>212.08</v>
      </c>
      <c r="I89" s="140">
        <v>362.49700000000001</v>
      </c>
      <c r="J89" s="214">
        <f t="shared" si="31"/>
        <v>1.2882692129851116E-3</v>
      </c>
      <c r="K89" s="215">
        <f t="shared" si="30"/>
        <v>2.2067834979783989E-3</v>
      </c>
      <c r="L89" s="52">
        <f t="shared" si="35"/>
        <v>0.70924651075066014</v>
      </c>
      <c r="N89" s="40">
        <f t="shared" si="27"/>
        <v>2.6250123774631149</v>
      </c>
      <c r="O89" s="143">
        <f t="shared" si="27"/>
        <v>2.9300026673348469</v>
      </c>
      <c r="P89" s="52">
        <f t="shared" si="33"/>
        <v>0.11618622924989144</v>
      </c>
    </row>
    <row r="90" spans="1:16" ht="20.100000000000001" customHeight="1" x14ac:dyDescent="0.25">
      <c r="A90" s="38" t="s">
        <v>201</v>
      </c>
      <c r="B90" s="19">
        <v>229.75999999999996</v>
      </c>
      <c r="C90" s="140">
        <v>185.53000000000003</v>
      </c>
      <c r="D90" s="247">
        <f t="shared" si="28"/>
        <v>3.3382494150907853E-4</v>
      </c>
      <c r="E90" s="215">
        <f t="shared" si="29"/>
        <v>2.6956640868659124E-4</v>
      </c>
      <c r="F90" s="52">
        <f t="shared" si="34"/>
        <v>-0.19250522284122537</v>
      </c>
      <c r="H90" s="19">
        <v>217.28199999999998</v>
      </c>
      <c r="I90" s="140">
        <v>331.61400000000003</v>
      </c>
      <c r="J90" s="214">
        <f t="shared" si="31"/>
        <v>1.3198684983771736E-3</v>
      </c>
      <c r="K90" s="215">
        <f t="shared" si="30"/>
        <v>2.0187761633851005E-3</v>
      </c>
      <c r="L90" s="52">
        <f t="shared" si="35"/>
        <v>0.52619176922156485</v>
      </c>
      <c r="N90" s="40">
        <f t="shared" ref="N90" si="36">(H90/B90)*10</f>
        <v>9.4569115598885798</v>
      </c>
      <c r="O90" s="143">
        <f t="shared" ref="O90" si="37">(I90/C90)*10</f>
        <v>17.873874845038536</v>
      </c>
      <c r="P90" s="52">
        <f t="shared" ref="P90" si="38">(O90-N90)/N90</f>
        <v>0.89003299141026582</v>
      </c>
    </row>
    <row r="91" spans="1:16" ht="20.100000000000001" customHeight="1" x14ac:dyDescent="0.25">
      <c r="A91" s="38" t="s">
        <v>190</v>
      </c>
      <c r="B91" s="19">
        <v>775.0100000000001</v>
      </c>
      <c r="C91" s="140">
        <v>661.29</v>
      </c>
      <c r="D91" s="247">
        <f t="shared" si="28"/>
        <v>1.1260344181709219E-3</v>
      </c>
      <c r="E91" s="215">
        <f t="shared" si="29"/>
        <v>9.6082342694095771E-4</v>
      </c>
      <c r="F91" s="52">
        <f t="shared" si="34"/>
        <v>-0.14673359053431584</v>
      </c>
      <c r="H91" s="19">
        <v>318.10899999999992</v>
      </c>
      <c r="I91" s="140">
        <v>299.97999999999996</v>
      </c>
      <c r="J91" s="214">
        <f t="shared" si="31"/>
        <v>1.9323370005350847E-3</v>
      </c>
      <c r="K91" s="215">
        <f t="shared" si="30"/>
        <v>1.8261969443155667E-3</v>
      </c>
      <c r="L91" s="52">
        <f t="shared" si="35"/>
        <v>-5.6989899688471457E-2</v>
      </c>
      <c r="N91" s="40">
        <f t="shared" si="27"/>
        <v>4.1045792957510212</v>
      </c>
      <c r="O91" s="143">
        <f t="shared" si="27"/>
        <v>4.5362851396512873</v>
      </c>
      <c r="P91" s="52">
        <f t="shared" ref="P91:P93" si="39">(O91-N91)/N91</f>
        <v>0.10517663633570423</v>
      </c>
    </row>
    <row r="92" spans="1:16" ht="20.100000000000001" customHeight="1" x14ac:dyDescent="0.25">
      <c r="A92" s="38" t="s">
        <v>174</v>
      </c>
      <c r="B92" s="19">
        <v>843.83999999999992</v>
      </c>
      <c r="C92" s="140">
        <v>1087.6100000000001</v>
      </c>
      <c r="D92" s="247">
        <f t="shared" si="28"/>
        <v>1.226039513592535E-3</v>
      </c>
      <c r="E92" s="215">
        <f t="shared" si="29"/>
        <v>1.5802464385901121E-3</v>
      </c>
      <c r="F92" s="52">
        <f t="shared" si="34"/>
        <v>0.28888177853621566</v>
      </c>
      <c r="H92" s="19">
        <v>230.53699999999992</v>
      </c>
      <c r="I92" s="140">
        <v>284.22199999999998</v>
      </c>
      <c r="J92" s="214">
        <f t="shared" si="31"/>
        <v>1.4003853241887428E-3</v>
      </c>
      <c r="K92" s="215">
        <f t="shared" si="30"/>
        <v>1.7302665107915829E-3</v>
      </c>
      <c r="L92" s="52">
        <f t="shared" si="35"/>
        <v>0.23286934418336352</v>
      </c>
      <c r="N92" s="40">
        <f t="shared" si="27"/>
        <v>2.7319989571482739</v>
      </c>
      <c r="O92" s="143">
        <f t="shared" si="27"/>
        <v>2.6132713012936621</v>
      </c>
      <c r="P92" s="52">
        <f t="shared" si="39"/>
        <v>-4.3458162948401172E-2</v>
      </c>
    </row>
    <row r="93" spans="1:16" ht="20.100000000000001" customHeight="1" x14ac:dyDescent="0.25">
      <c r="A93" s="38" t="s">
        <v>224</v>
      </c>
      <c r="B93" s="19">
        <v>2998.11</v>
      </c>
      <c r="C93" s="140">
        <v>765</v>
      </c>
      <c r="D93" s="247">
        <f t="shared" si="28"/>
        <v>4.3560406310401449E-3</v>
      </c>
      <c r="E93" s="215">
        <f t="shared" si="29"/>
        <v>1.1115092041461881E-3</v>
      </c>
      <c r="F93" s="52">
        <f t="shared" si="34"/>
        <v>-0.74483924872669782</v>
      </c>
      <c r="H93" s="19">
        <v>874.76900000000001</v>
      </c>
      <c r="I93" s="140">
        <v>243.81300000000002</v>
      </c>
      <c r="J93" s="214">
        <f t="shared" si="31"/>
        <v>5.3137399621547201E-3</v>
      </c>
      <c r="K93" s="215">
        <f t="shared" si="30"/>
        <v>1.4842674697793565E-3</v>
      </c>
      <c r="L93" s="52">
        <f t="shared" si="35"/>
        <v>-0.72128299013796782</v>
      </c>
      <c r="N93" s="40">
        <f t="shared" si="27"/>
        <v>2.9177348396156244</v>
      </c>
      <c r="O93" s="143">
        <f t="shared" si="27"/>
        <v>3.1870980392156865</v>
      </c>
      <c r="P93" s="52">
        <f t="shared" si="39"/>
        <v>9.2319286846349394E-2</v>
      </c>
    </row>
    <row r="94" spans="1:16" ht="20.100000000000001" customHeight="1" x14ac:dyDescent="0.25">
      <c r="A94" s="38" t="s">
        <v>225</v>
      </c>
      <c r="B94" s="19">
        <v>579.04000000000008</v>
      </c>
      <c r="C94" s="140">
        <v>769.90999999999985</v>
      </c>
      <c r="D94" s="247">
        <f t="shared" si="28"/>
        <v>8.4130394381709995E-4</v>
      </c>
      <c r="E94" s="215">
        <f t="shared" si="29"/>
        <v>1.1186432043976359E-3</v>
      </c>
      <c r="F94" s="52">
        <f t="shared" si="34"/>
        <v>0.32963180436584649</v>
      </c>
      <c r="H94" s="19">
        <v>186.04599999999999</v>
      </c>
      <c r="I94" s="140">
        <v>215.71300000000002</v>
      </c>
      <c r="J94" s="214">
        <f t="shared" si="31"/>
        <v>1.1301269992409848E-3</v>
      </c>
      <c r="K94" s="215">
        <f t="shared" si="30"/>
        <v>1.3132022849828119E-3</v>
      </c>
      <c r="L94" s="52">
        <f t="shared" si="35"/>
        <v>0.15946056351654983</v>
      </c>
      <c r="N94" s="40">
        <f t="shared" ref="N94" si="40">(H94/B94)*10</f>
        <v>3.2130077369439065</v>
      </c>
      <c r="O94" s="143">
        <f t="shared" ref="O94" si="41">(I94/C94)*10</f>
        <v>2.8017950150017548</v>
      </c>
      <c r="P94" s="52">
        <f t="shared" ref="P94" si="42">(O94-N94)/N94</f>
        <v>-0.12798373225620738</v>
      </c>
    </row>
    <row r="95" spans="1:16" ht="20.100000000000001" customHeight="1" thickBot="1" x14ac:dyDescent="0.3">
      <c r="A95" s="8" t="s">
        <v>17</v>
      </c>
      <c r="B95" s="196">
        <f>B96-SUM(B68:B94)</f>
        <v>290898.9899999997</v>
      </c>
      <c r="C95" s="22">
        <f>C96-SUM(C68:C94)</f>
        <v>304202.73999999987</v>
      </c>
      <c r="D95" s="247">
        <f t="shared" si="28"/>
        <v>0.42265554631702618</v>
      </c>
      <c r="E95" s="215">
        <f t="shared" si="29"/>
        <v>0.44199234697580347</v>
      </c>
      <c r="F95" s="52">
        <f>(C95-B95)/B95</f>
        <v>4.5733228568446346E-2</v>
      </c>
      <c r="H95" s="19">
        <f>H96-SUM(H68:H94)</f>
        <v>40976.635000000111</v>
      </c>
      <c r="I95" s="140">
        <f>I96-SUM(I68:I94)</f>
        <v>40433.771000000022</v>
      </c>
      <c r="J95" s="214">
        <f t="shared" si="31"/>
        <v>0.24891049284340022</v>
      </c>
      <c r="K95" s="215">
        <f t="shared" si="30"/>
        <v>0.24614984014719457</v>
      </c>
      <c r="L95" s="52">
        <f t="shared" si="35"/>
        <v>-1.3248135187286297E-2</v>
      </c>
      <c r="N95" s="40">
        <f t="shared" si="27"/>
        <v>1.408620738078195</v>
      </c>
      <c r="O95" s="143">
        <f t="shared" si="27"/>
        <v>1.3291718213977968</v>
      </c>
      <c r="P95" s="52">
        <f>(O95-N95)/N95</f>
        <v>-5.6401921775475004E-2</v>
      </c>
    </row>
    <row r="96" spans="1:16" ht="26.25" customHeight="1" thickBot="1" x14ac:dyDescent="0.3">
      <c r="A96" s="12" t="s">
        <v>18</v>
      </c>
      <c r="B96" s="17">
        <v>688264.92999999982</v>
      </c>
      <c r="C96" s="145">
        <v>688253.40999999992</v>
      </c>
      <c r="D96" s="243">
        <f>SUM(D68:D95)</f>
        <v>1</v>
      </c>
      <c r="E96" s="244">
        <f>SUM(E68:E95)</f>
        <v>0.99999999999999989</v>
      </c>
      <c r="F96" s="57">
        <f>(C96-B96)/B96</f>
        <v>-1.673774079975601E-5</v>
      </c>
      <c r="G96" s="1"/>
      <c r="H96" s="17">
        <v>164623.97600000008</v>
      </c>
      <c r="I96" s="145">
        <v>164264.86800000002</v>
      </c>
      <c r="J96" s="255">
        <f t="shared" si="31"/>
        <v>1</v>
      </c>
      <c r="K96" s="244">
        <f t="shared" si="30"/>
        <v>1</v>
      </c>
      <c r="L96" s="57">
        <f>(I96-H96)/H96</f>
        <v>-2.1813833484380517E-3</v>
      </c>
      <c r="M96" s="1"/>
      <c r="N96" s="37">
        <f t="shared" si="27"/>
        <v>2.3918693053269493</v>
      </c>
      <c r="O96" s="150">
        <f t="shared" si="27"/>
        <v>2.3866916692791982</v>
      </c>
      <c r="P96" s="57">
        <f>(O96-N96)/N96</f>
        <v>-2.164681839521905E-3</v>
      </c>
    </row>
  </sheetData>
  <mergeCells count="33"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J4:K4"/>
    <mergeCell ref="N4:O4"/>
    <mergeCell ref="J36:K36"/>
    <mergeCell ref="H5:I5"/>
    <mergeCell ref="J5:K5"/>
    <mergeCell ref="N5:O5"/>
    <mergeCell ref="N36:O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134</v>
      </c>
      <c r="B1" s="4"/>
    </row>
    <row r="3" spans="1:19" ht="15.75" thickBot="1" x14ac:dyDescent="0.3"/>
    <row r="4" spans="1:19" x14ac:dyDescent="0.25">
      <c r="A4" s="350" t="s">
        <v>16</v>
      </c>
      <c r="B4" s="338"/>
      <c r="C4" s="338"/>
      <c r="D4" s="338"/>
      <c r="E4" s="365" t="s">
        <v>1</v>
      </c>
      <c r="F4" s="366"/>
      <c r="G4" s="363" t="s">
        <v>104</v>
      </c>
      <c r="H4" s="363"/>
      <c r="I4" s="130" t="s">
        <v>0</v>
      </c>
      <c r="K4" s="367" t="s">
        <v>19</v>
      </c>
      <c r="L4" s="363"/>
      <c r="M4" s="361" t="s">
        <v>104</v>
      </c>
      <c r="N4" s="362"/>
      <c r="O4" s="130" t="s">
        <v>0</v>
      </c>
      <c r="Q4" s="373" t="s">
        <v>22</v>
      </c>
      <c r="R4" s="363"/>
      <c r="S4" s="130" t="s">
        <v>0</v>
      </c>
    </row>
    <row r="5" spans="1:19" x14ac:dyDescent="0.25">
      <c r="A5" s="364"/>
      <c r="B5" s="339"/>
      <c r="C5" s="339"/>
      <c r="D5" s="339"/>
      <c r="E5" s="368" t="s">
        <v>217</v>
      </c>
      <c r="F5" s="369"/>
      <c r="G5" s="370" t="str">
        <f>E5</f>
        <v>jan-maio</v>
      </c>
      <c r="H5" s="370"/>
      <c r="I5" s="131" t="s">
        <v>152</v>
      </c>
      <c r="K5" s="371" t="str">
        <f>E5</f>
        <v>jan-maio</v>
      </c>
      <c r="L5" s="370"/>
      <c r="M5" s="372" t="str">
        <f>E5</f>
        <v>jan-maio</v>
      </c>
      <c r="N5" s="360"/>
      <c r="O5" s="131" t="str">
        <f>I5</f>
        <v>2025/2024</v>
      </c>
      <c r="Q5" s="371" t="str">
        <f>E5</f>
        <v>jan-maio</v>
      </c>
      <c r="R5" s="369"/>
      <c r="S5" s="131" t="str">
        <f>O5</f>
        <v>2025/2024</v>
      </c>
    </row>
    <row r="6" spans="1:19" ht="19.5" customHeight="1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136195.10999999999</v>
      </c>
      <c r="F7" s="145">
        <v>134828.76</v>
      </c>
      <c r="G7" s="243">
        <f>E7/E15</f>
        <v>0.39012034871480489</v>
      </c>
      <c r="H7" s="244">
        <f>F7/F15</f>
        <v>0.39253002352436039</v>
      </c>
      <c r="I7" s="164">
        <f t="shared" ref="I7:I18" si="0">(F7-E7)/E7</f>
        <v>-1.0032298516444363E-2</v>
      </c>
      <c r="J7" s="1"/>
      <c r="K7" s="17">
        <v>36125.333999999966</v>
      </c>
      <c r="L7" s="145">
        <v>36300.42099999998</v>
      </c>
      <c r="M7" s="243">
        <f>K7/K15</f>
        <v>0.32514593584748597</v>
      </c>
      <c r="N7" s="244">
        <f>L7/L15</f>
        <v>0.31720119764345833</v>
      </c>
      <c r="O7" s="164">
        <f t="shared" ref="O7:O18" si="1">(L7-K7)/K7</f>
        <v>4.846654151350248E-3</v>
      </c>
      <c r="P7" s="1"/>
      <c r="Q7" s="187">
        <f t="shared" ref="Q7:Q18" si="2">(K7/E7)*10</f>
        <v>2.65246924063573</v>
      </c>
      <c r="R7" s="188">
        <f t="shared" ref="R7:R18" si="3">(L7/F7)*10</f>
        <v>2.6923351516397527</v>
      </c>
      <c r="S7" s="55">
        <f>(R7-Q7)/Q7</f>
        <v>1.5029735460558196E-2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133541.06999999998</v>
      </c>
      <c r="F8" s="181">
        <v>131598.85999999999</v>
      </c>
      <c r="G8" s="245">
        <f>E8/E7</f>
        <v>0.98051295674271999</v>
      </c>
      <c r="H8" s="246">
        <f>F8/F7</f>
        <v>0.97604442850323603</v>
      </c>
      <c r="I8" s="206">
        <f t="shared" si="0"/>
        <v>-1.4543915216494762E-2</v>
      </c>
      <c r="K8" s="180">
        <v>35522.032999999967</v>
      </c>
      <c r="L8" s="181">
        <v>35522.724999999977</v>
      </c>
      <c r="M8" s="250">
        <f>K8/K7</f>
        <v>0.98329978070237356</v>
      </c>
      <c r="N8" s="246">
        <f>L8/L7</f>
        <v>0.97857611623843144</v>
      </c>
      <c r="O8" s="207">
        <f t="shared" si="1"/>
        <v>1.948086698782168E-5</v>
      </c>
      <c r="Q8" s="189">
        <f t="shared" si="2"/>
        <v>2.6600081158552924</v>
      </c>
      <c r="R8" s="190">
        <f t="shared" si="3"/>
        <v>2.6993185959209667</v>
      </c>
      <c r="S8" s="182">
        <f t="shared" ref="S8:S18" si="4">(R8-Q8)/Q8</f>
        <v>1.4778330874766706E-2</v>
      </c>
    </row>
    <row r="9" spans="1:19" ht="24" customHeight="1" x14ac:dyDescent="0.25">
      <c r="A9" s="8"/>
      <c r="B9" t="s">
        <v>37</v>
      </c>
      <c r="E9" s="19">
        <v>2654.04</v>
      </c>
      <c r="F9" s="140">
        <v>3229.42</v>
      </c>
      <c r="G9" s="247">
        <f>E9/E7</f>
        <v>1.9487043257279943E-2</v>
      </c>
      <c r="H9" s="215">
        <f>F9/F7</f>
        <v>2.3952011425455517E-2</v>
      </c>
      <c r="I9" s="182">
        <f t="shared" si="0"/>
        <v>0.2167940196832</v>
      </c>
      <c r="K9" s="19">
        <v>603.30100000000016</v>
      </c>
      <c r="L9" s="140">
        <v>776.50200000000018</v>
      </c>
      <c r="M9" s="247">
        <f>K9/K7</f>
        <v>1.6700219297626443E-2</v>
      </c>
      <c r="N9" s="215">
        <f>L9/L7</f>
        <v>2.1390991581061846E-2</v>
      </c>
      <c r="O9" s="182">
        <f t="shared" si="1"/>
        <v>0.28708886608840362</v>
      </c>
      <c r="Q9" s="189">
        <f t="shared" si="2"/>
        <v>2.2731420777380902</v>
      </c>
      <c r="R9" s="190">
        <f t="shared" si="3"/>
        <v>2.4044627208600931</v>
      </c>
      <c r="S9" s="182">
        <f t="shared" si="4"/>
        <v>5.7770539029691717E-2</v>
      </c>
    </row>
    <row r="10" spans="1:19" ht="24" customHeight="1" thickBot="1" x14ac:dyDescent="0.3">
      <c r="A10" s="8"/>
      <c r="B10" t="s">
        <v>36</v>
      </c>
      <c r="E10" s="19"/>
      <c r="F10" s="140">
        <v>0.48000000000000004</v>
      </c>
      <c r="G10" s="247">
        <f>E10/E7</f>
        <v>0</v>
      </c>
      <c r="H10" s="215">
        <f>F10/F7</f>
        <v>3.5600713082283039E-6</v>
      </c>
      <c r="I10" s="186"/>
      <c r="K10" s="19"/>
      <c r="L10" s="140">
        <v>1.194</v>
      </c>
      <c r="M10" s="247">
        <f>K10/K7</f>
        <v>0</v>
      </c>
      <c r="N10" s="215">
        <f>L10/L7</f>
        <v>3.2892180506666868E-5</v>
      </c>
      <c r="O10" s="209"/>
      <c r="Q10" s="189"/>
      <c r="R10" s="190"/>
      <c r="S10" s="182"/>
    </row>
    <row r="11" spans="1:19" ht="24" customHeight="1" thickBot="1" x14ac:dyDescent="0.3">
      <c r="A11" s="12" t="s">
        <v>21</v>
      </c>
      <c r="B11" s="13"/>
      <c r="C11" s="13"/>
      <c r="D11" s="13"/>
      <c r="E11" s="17">
        <v>212915.39000000019</v>
      </c>
      <c r="F11" s="145">
        <v>208657.73</v>
      </c>
      <c r="G11" s="243">
        <f>E11/E15</f>
        <v>0.60987965128519495</v>
      </c>
      <c r="H11" s="244">
        <f>F11/F15</f>
        <v>0.60746997647563949</v>
      </c>
      <c r="I11" s="164">
        <f t="shared" si="0"/>
        <v>-1.999695747686522E-2</v>
      </c>
      <c r="J11" s="1"/>
      <c r="K11" s="17">
        <v>74979.650000000052</v>
      </c>
      <c r="L11" s="145">
        <v>78139.313999999969</v>
      </c>
      <c r="M11" s="243">
        <f>K11/K15</f>
        <v>0.67485406415251392</v>
      </c>
      <c r="N11" s="244">
        <f>L11/L15</f>
        <v>0.68279880235654167</v>
      </c>
      <c r="O11" s="164">
        <f t="shared" si="1"/>
        <v>4.2140287397979516E-2</v>
      </c>
      <c r="Q11" s="191">
        <f t="shared" si="2"/>
        <v>3.5215702350121325</v>
      </c>
      <c r="R11" s="192">
        <f t="shared" si="3"/>
        <v>3.7448559418335452</v>
      </c>
      <c r="S11" s="57">
        <f t="shared" si="4"/>
        <v>6.340515506448316E-2</v>
      </c>
    </row>
    <row r="12" spans="1:19" s="3" customFormat="1" ht="24" customHeight="1" x14ac:dyDescent="0.25">
      <c r="A12" s="46"/>
      <c r="B12" s="3" t="s">
        <v>33</v>
      </c>
      <c r="E12" s="31">
        <v>209145.98000000019</v>
      </c>
      <c r="F12" s="141">
        <v>204548.24000000002</v>
      </c>
      <c r="G12" s="247">
        <f>E12/E11</f>
        <v>0.98229620695807851</v>
      </c>
      <c r="H12" s="215">
        <f>F12/F11</f>
        <v>0.98030511498423767</v>
      </c>
      <c r="I12" s="206">
        <f t="shared" si="0"/>
        <v>-2.1983401258777058E-2</v>
      </c>
      <c r="K12" s="31">
        <v>74134.644000000058</v>
      </c>
      <c r="L12" s="141">
        <v>77018.045999999973</v>
      </c>
      <c r="M12" s="247">
        <f>K12/K11</f>
        <v>0.98873019545970153</v>
      </c>
      <c r="N12" s="215">
        <f>L12/L11</f>
        <v>0.9856503987224664</v>
      </c>
      <c r="O12" s="206">
        <f t="shared" si="1"/>
        <v>3.8894123508570598E-2</v>
      </c>
      <c r="Q12" s="189">
        <f t="shared" si="2"/>
        <v>3.5446363348700265</v>
      </c>
      <c r="R12" s="190">
        <f t="shared" si="3"/>
        <v>3.7652754186494084</v>
      </c>
      <c r="S12" s="182">
        <f t="shared" si="4"/>
        <v>6.2245901394415465E-2</v>
      </c>
    </row>
    <row r="13" spans="1:19" ht="24" customHeight="1" x14ac:dyDescent="0.25">
      <c r="A13" s="8"/>
      <c r="B13" s="3" t="s">
        <v>37</v>
      </c>
      <c r="D13" s="3"/>
      <c r="E13" s="19">
        <v>3646.6299999999997</v>
      </c>
      <c r="F13" s="140">
        <v>4097.53</v>
      </c>
      <c r="G13" s="247">
        <f>E13/E11</f>
        <v>1.7127132049965934E-2</v>
      </c>
      <c r="H13" s="215">
        <f>F13/F11</f>
        <v>1.9637566267015363E-2</v>
      </c>
      <c r="I13" s="182">
        <f t="shared" si="0"/>
        <v>0.12364840962751915</v>
      </c>
      <c r="K13" s="19">
        <v>807.22599999999989</v>
      </c>
      <c r="L13" s="140">
        <v>1085.93</v>
      </c>
      <c r="M13" s="247">
        <f>K13/K11</f>
        <v>1.0765934490225006E-2</v>
      </c>
      <c r="N13" s="215">
        <f>L13/L11</f>
        <v>1.3897357737233277E-2</v>
      </c>
      <c r="O13" s="182">
        <f t="shared" si="1"/>
        <v>0.3452614261681366</v>
      </c>
      <c r="Q13" s="189">
        <f t="shared" si="2"/>
        <v>2.2136218919934296</v>
      </c>
      <c r="R13" s="190">
        <f t="shared" si="3"/>
        <v>2.650206343821766</v>
      </c>
      <c r="S13" s="182">
        <f t="shared" si="4"/>
        <v>0.19722629840599365</v>
      </c>
    </row>
    <row r="14" spans="1:19" ht="24" customHeight="1" thickBot="1" x14ac:dyDescent="0.3">
      <c r="A14" s="8"/>
      <c r="B14" t="s">
        <v>36</v>
      </c>
      <c r="E14" s="19">
        <v>122.78000000000002</v>
      </c>
      <c r="F14" s="140">
        <v>11.96</v>
      </c>
      <c r="G14" s="247">
        <f>E14/E11</f>
        <v>5.7666099195553648E-4</v>
      </c>
      <c r="H14" s="215">
        <f>F14/F11</f>
        <v>5.7318748747050976E-5</v>
      </c>
      <c r="I14" s="182">
        <f t="shared" si="0"/>
        <v>-0.90258999837107023</v>
      </c>
      <c r="K14" s="19">
        <v>37.779999999999994</v>
      </c>
      <c r="L14" s="140">
        <v>35.338000000000001</v>
      </c>
      <c r="M14" s="247">
        <f>K14/K11</f>
        <v>5.0387005007358624E-4</v>
      </c>
      <c r="N14" s="215">
        <f>L14/L11</f>
        <v>4.5224354030034121E-4</v>
      </c>
      <c r="O14" s="182">
        <f t="shared" si="1"/>
        <v>-6.4637374272101464E-2</v>
      </c>
      <c r="Q14" s="189">
        <f t="shared" ref="Q14" si="5">(K14/E14)*10</f>
        <v>3.0770483792148551</v>
      </c>
      <c r="R14" s="190">
        <f t="shared" ref="R14" si="6">(L14/F14)*10</f>
        <v>29.546822742474916</v>
      </c>
      <c r="S14" s="182">
        <f t="shared" ref="S14" si="7">(R14-Q14)/Q14</f>
        <v>8.6023263534173395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349110.50000000023</v>
      </c>
      <c r="F15" s="145">
        <v>343486.49000000005</v>
      </c>
      <c r="G15" s="243">
        <f>G7+G11</f>
        <v>0.99999999999999978</v>
      </c>
      <c r="H15" s="244">
        <f>H7+H11</f>
        <v>0.99999999999999989</v>
      </c>
      <c r="I15" s="164">
        <f t="shared" si="0"/>
        <v>-1.6109541248401811E-2</v>
      </c>
      <c r="J15" s="1"/>
      <c r="K15" s="17">
        <v>111104.98400000003</v>
      </c>
      <c r="L15" s="145">
        <v>114439.73499999994</v>
      </c>
      <c r="M15" s="243">
        <f>M7+M11</f>
        <v>0.99999999999999989</v>
      </c>
      <c r="N15" s="244">
        <f>N7+N11</f>
        <v>1</v>
      </c>
      <c r="O15" s="164">
        <f t="shared" si="1"/>
        <v>3.0014414114851191E-2</v>
      </c>
      <c r="Q15" s="191">
        <f t="shared" si="2"/>
        <v>3.1825162520176264</v>
      </c>
      <c r="R15" s="192">
        <f t="shared" si="3"/>
        <v>3.3317099312988967</v>
      </c>
      <c r="S15" s="57">
        <f t="shared" si="4"/>
        <v>4.6879157077889429E-2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342687.05000000016</v>
      </c>
      <c r="F16" s="181">
        <f t="shared" ref="F16:F17" si="8">F8+F12</f>
        <v>336147.1</v>
      </c>
      <c r="G16" s="245">
        <f>E16/E15</f>
        <v>0.98160052476221693</v>
      </c>
      <c r="H16" s="246">
        <f>F16/F15</f>
        <v>0.97863266761961998</v>
      </c>
      <c r="I16" s="207">
        <f t="shared" si="0"/>
        <v>-1.9084321978318653E-2</v>
      </c>
      <c r="J16" s="3"/>
      <c r="K16" s="180">
        <f t="shared" ref="K16:L18" si="9">K8+K12</f>
        <v>109656.67700000003</v>
      </c>
      <c r="L16" s="181">
        <f t="shared" si="9"/>
        <v>112540.77099999995</v>
      </c>
      <c r="M16" s="250">
        <f>K16/K15</f>
        <v>0.98696451817139008</v>
      </c>
      <c r="N16" s="246">
        <f>L16/L15</f>
        <v>0.98340642784606247</v>
      </c>
      <c r="O16" s="207">
        <f t="shared" si="1"/>
        <v>2.6301125283961724E-2</v>
      </c>
      <c r="P16" s="3"/>
      <c r="Q16" s="189">
        <f t="shared" si="2"/>
        <v>3.1999072331446428</v>
      </c>
      <c r="R16" s="190">
        <f t="shared" si="3"/>
        <v>3.3479619785504604</v>
      </c>
      <c r="S16" s="182">
        <f t="shared" si="4"/>
        <v>4.6268449245111365E-2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6300.67</v>
      </c>
      <c r="F17" s="140">
        <f t="shared" si="8"/>
        <v>7326.95</v>
      </c>
      <c r="G17" s="248">
        <f>E17/E15</f>
        <v>1.804778143309925E-2</v>
      </c>
      <c r="H17" s="215">
        <f>F17/F15</f>
        <v>2.1331115526552438E-2</v>
      </c>
      <c r="I17" s="182">
        <f t="shared" si="0"/>
        <v>0.16288426468931078</v>
      </c>
      <c r="K17" s="19">
        <f t="shared" si="9"/>
        <v>1410.527</v>
      </c>
      <c r="L17" s="140">
        <f t="shared" si="9"/>
        <v>1862.4320000000002</v>
      </c>
      <c r="M17" s="247">
        <f>K17/K15</f>
        <v>1.2695443077513064E-2</v>
      </c>
      <c r="N17" s="215">
        <f>L17/L15</f>
        <v>1.6274347367197253E-2</v>
      </c>
      <c r="O17" s="182">
        <f t="shared" si="1"/>
        <v>0.32038025503942869</v>
      </c>
      <c r="Q17" s="189">
        <f t="shared" si="2"/>
        <v>2.2386936627374547</v>
      </c>
      <c r="R17" s="190">
        <f t="shared" si="3"/>
        <v>2.5418926019694421</v>
      </c>
      <c r="S17" s="182">
        <f t="shared" si="4"/>
        <v>0.13543565351466552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122.78000000000002</v>
      </c>
      <c r="F18" s="142">
        <f>F10+F14</f>
        <v>12.440000000000001</v>
      </c>
      <c r="G18" s="249">
        <f>E18/E15</f>
        <v>3.5169380468361719E-4</v>
      </c>
      <c r="H18" s="221">
        <f>F18/F15</f>
        <v>3.6216853827351405E-5</v>
      </c>
      <c r="I18" s="208">
        <f t="shared" si="0"/>
        <v>-0.89868056686756803</v>
      </c>
      <c r="K18" s="21">
        <f t="shared" si="9"/>
        <v>37.779999999999994</v>
      </c>
      <c r="L18" s="142">
        <f t="shared" si="9"/>
        <v>36.532000000000004</v>
      </c>
      <c r="M18" s="249">
        <f>K18/K15</f>
        <v>3.4003875109689033E-4</v>
      </c>
      <c r="N18" s="221">
        <f>L18/L15</f>
        <v>3.1922478674037495E-4</v>
      </c>
      <c r="O18" s="208">
        <f t="shared" si="1"/>
        <v>-3.3033350979353907E-2</v>
      </c>
      <c r="Q18" s="193">
        <f t="shared" si="2"/>
        <v>3.0770483792148551</v>
      </c>
      <c r="R18" s="194">
        <f t="shared" si="3"/>
        <v>29.366559485530548</v>
      </c>
      <c r="S18" s="186">
        <f t="shared" si="4"/>
        <v>8.5437431806073096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topLeftCell="A86" workbookViewId="0">
      <selection activeCell="H96" sqref="H96:I96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142</v>
      </c>
    </row>
    <row r="3" spans="1:16" ht="8.25" customHeight="1" thickBot="1" x14ac:dyDescent="0.3"/>
    <row r="4" spans="1:16" x14ac:dyDescent="0.25">
      <c r="A4" s="377" t="s">
        <v>3</v>
      </c>
      <c r="B4" s="365" t="s">
        <v>1</v>
      </c>
      <c r="C4" s="363"/>
      <c r="D4" s="365" t="s">
        <v>104</v>
      </c>
      <c r="E4" s="363"/>
      <c r="F4" s="130" t="s">
        <v>0</v>
      </c>
      <c r="H4" s="375" t="s">
        <v>19</v>
      </c>
      <c r="I4" s="376"/>
      <c r="J4" s="365" t="s">
        <v>104</v>
      </c>
      <c r="K4" s="366"/>
      <c r="L4" s="130" t="s">
        <v>0</v>
      </c>
      <c r="N4" s="373" t="s">
        <v>22</v>
      </c>
      <c r="O4" s="363"/>
      <c r="P4" s="130" t="s">
        <v>0</v>
      </c>
    </row>
    <row r="5" spans="1:16" x14ac:dyDescent="0.25">
      <c r="A5" s="378"/>
      <c r="B5" s="368" t="s">
        <v>217</v>
      </c>
      <c r="C5" s="370"/>
      <c r="D5" s="368" t="str">
        <f>B5</f>
        <v>jan-maio</v>
      </c>
      <c r="E5" s="370"/>
      <c r="F5" s="131" t="s">
        <v>152</v>
      </c>
      <c r="H5" s="371" t="str">
        <f>B5</f>
        <v>jan-maio</v>
      </c>
      <c r="I5" s="370"/>
      <c r="J5" s="368" t="str">
        <f>B5</f>
        <v>jan-maio</v>
      </c>
      <c r="K5" s="369"/>
      <c r="L5" s="131" t="str">
        <f>F5</f>
        <v>2025/2024</v>
      </c>
      <c r="N5" s="371" t="str">
        <f>B5</f>
        <v>jan-maio</v>
      </c>
      <c r="O5" s="369"/>
      <c r="P5" s="131" t="str">
        <f>L5</f>
        <v>2025/2024</v>
      </c>
    </row>
    <row r="6" spans="1:16" ht="19.5" customHeight="1" thickBot="1" x14ac:dyDescent="0.3">
      <c r="A6" s="379"/>
      <c r="B6" s="99">
        <v>2024</v>
      </c>
      <c r="C6" s="134"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154</v>
      </c>
      <c r="B7" s="39">
        <v>45077.100000000006</v>
      </c>
      <c r="C7" s="147">
        <v>45148.500000000015</v>
      </c>
      <c r="D7" s="247">
        <f>B7/$B$33</f>
        <v>0.12911986319517749</v>
      </c>
      <c r="E7" s="246">
        <f>C7/$C$33</f>
        <v>0.13144185088618776</v>
      </c>
      <c r="F7" s="52">
        <f>(C7-B7)/B7</f>
        <v>1.5839528274890959E-3</v>
      </c>
      <c r="H7" s="39">
        <v>15399.288999999999</v>
      </c>
      <c r="I7" s="147">
        <v>15020.944999999998</v>
      </c>
      <c r="J7" s="247">
        <f>H7/$H$33</f>
        <v>0.13860124402700066</v>
      </c>
      <c r="K7" s="246">
        <f>I7/$I$33</f>
        <v>0.13125637699178519</v>
      </c>
      <c r="L7" s="52">
        <f t="shared" ref="L7:L33" si="0">(I7-H7)/H7</f>
        <v>-2.4568926526413071E-2</v>
      </c>
      <c r="N7" s="27">
        <f t="shared" ref="N7:N33" si="1">(H7/B7)*10</f>
        <v>3.4162111138471634</v>
      </c>
      <c r="O7" s="151">
        <f t="shared" ref="O7:O33" si="2">(I7/C7)*10</f>
        <v>3.3270086492352995</v>
      </c>
      <c r="P7" s="61">
        <f>(O7-N7)/N7</f>
        <v>-2.6111519938066294E-2</v>
      </c>
    </row>
    <row r="8" spans="1:16" ht="20.100000000000001" customHeight="1" x14ac:dyDescent="0.25">
      <c r="A8" s="8" t="s">
        <v>155</v>
      </c>
      <c r="B8" s="19">
        <v>29909.53000000001</v>
      </c>
      <c r="C8" s="140">
        <v>32421.339999999993</v>
      </c>
      <c r="D8" s="247">
        <f t="shared" ref="D8:D32" si="3">B8/$B$33</f>
        <v>8.5673533165000801E-2</v>
      </c>
      <c r="E8" s="215">
        <f t="shared" ref="E8:E32" si="4">C8/$C$33</f>
        <v>9.4388981645246076E-2</v>
      </c>
      <c r="F8" s="52">
        <f t="shared" ref="F8:F33" si="5">(C8-B8)/B8</f>
        <v>8.3980256460064143E-2</v>
      </c>
      <c r="H8" s="19">
        <v>12844.011999999995</v>
      </c>
      <c r="I8" s="140">
        <v>14844.956000000006</v>
      </c>
      <c r="J8" s="247">
        <f t="shared" ref="J8:J32" si="6">H8/$H$33</f>
        <v>0.1156024827833106</v>
      </c>
      <c r="K8" s="215">
        <f t="shared" ref="K8:K32" si="7">I8/$I$33</f>
        <v>0.129718545748118</v>
      </c>
      <c r="L8" s="52">
        <f t="shared" si="0"/>
        <v>0.15578808241537076</v>
      </c>
      <c r="N8" s="27">
        <f t="shared" si="1"/>
        <v>4.2942874729225071</v>
      </c>
      <c r="O8" s="152">
        <f t="shared" si="2"/>
        <v>4.5787607791658234</v>
      </c>
      <c r="P8" s="52">
        <f t="shared" ref="P8:P71" si="8">(O8-N8)/N8</f>
        <v>6.6244588429874254E-2</v>
      </c>
    </row>
    <row r="9" spans="1:16" ht="20.100000000000001" customHeight="1" x14ac:dyDescent="0.25">
      <c r="A9" s="8" t="s">
        <v>159</v>
      </c>
      <c r="B9" s="19">
        <v>24028.079999999998</v>
      </c>
      <c r="C9" s="140">
        <v>24185.569999999992</v>
      </c>
      <c r="D9" s="247">
        <f t="shared" si="3"/>
        <v>6.8826574966951715E-2</v>
      </c>
      <c r="E9" s="215">
        <f t="shared" si="4"/>
        <v>7.0411997863438519E-2</v>
      </c>
      <c r="F9" s="52">
        <f t="shared" si="5"/>
        <v>6.5544146681713366E-3</v>
      </c>
      <c r="H9" s="19">
        <v>10192.941000000001</v>
      </c>
      <c r="I9" s="140">
        <v>10028.496999999998</v>
      </c>
      <c r="J9" s="247">
        <f t="shared" si="6"/>
        <v>9.1741527994819785E-2</v>
      </c>
      <c r="K9" s="215">
        <f t="shared" si="7"/>
        <v>8.7631249757787313E-2</v>
      </c>
      <c r="L9" s="52">
        <f t="shared" si="0"/>
        <v>-1.6133125856414073E-2</v>
      </c>
      <c r="N9" s="27">
        <f t="shared" si="1"/>
        <v>4.2420954982670285</v>
      </c>
      <c r="O9" s="152">
        <f t="shared" si="2"/>
        <v>4.1464794916969092</v>
      </c>
      <c r="P9" s="52">
        <f t="shared" si="8"/>
        <v>-2.2539805294147692E-2</v>
      </c>
    </row>
    <row r="10" spans="1:16" ht="20.100000000000001" customHeight="1" x14ac:dyDescent="0.25">
      <c r="A10" s="8" t="s">
        <v>156</v>
      </c>
      <c r="B10" s="19">
        <v>20714.359999999997</v>
      </c>
      <c r="C10" s="140">
        <v>21997.660000000003</v>
      </c>
      <c r="D10" s="247">
        <f t="shared" si="3"/>
        <v>5.9334680566754644E-2</v>
      </c>
      <c r="E10" s="215">
        <f t="shared" si="4"/>
        <v>6.4042285913486749E-2</v>
      </c>
      <c r="F10" s="52">
        <f t="shared" si="5"/>
        <v>6.1952191619726933E-2</v>
      </c>
      <c r="H10" s="19">
        <v>7699.271999999999</v>
      </c>
      <c r="I10" s="140">
        <v>8327.6230000000032</v>
      </c>
      <c r="J10" s="247">
        <f t="shared" si="6"/>
        <v>6.9297269328619876E-2</v>
      </c>
      <c r="K10" s="215">
        <f t="shared" si="7"/>
        <v>7.2768632328622587E-2</v>
      </c>
      <c r="L10" s="52">
        <f t="shared" si="0"/>
        <v>8.1611741993269524E-2</v>
      </c>
      <c r="N10" s="27">
        <f t="shared" si="1"/>
        <v>3.7168766015459811</v>
      </c>
      <c r="O10" s="152">
        <f t="shared" si="2"/>
        <v>3.7856858411303755</v>
      </c>
      <c r="P10" s="52">
        <f t="shared" si="8"/>
        <v>1.8512651067235923E-2</v>
      </c>
    </row>
    <row r="11" spans="1:16" ht="20.100000000000001" customHeight="1" x14ac:dyDescent="0.25">
      <c r="A11" s="8" t="s">
        <v>157</v>
      </c>
      <c r="B11" s="19">
        <v>38007.919999999998</v>
      </c>
      <c r="C11" s="140">
        <v>34494.270000000004</v>
      </c>
      <c r="D11" s="247">
        <f t="shared" si="3"/>
        <v>0.1088707443631744</v>
      </c>
      <c r="E11" s="215">
        <f t="shared" si="4"/>
        <v>0.10042394971633385</v>
      </c>
      <c r="F11" s="52">
        <f t="shared" si="5"/>
        <v>-9.2445206157032389E-2</v>
      </c>
      <c r="H11" s="19">
        <v>9026.1280000000006</v>
      </c>
      <c r="I11" s="140">
        <v>8281.7720000000027</v>
      </c>
      <c r="J11" s="247">
        <f t="shared" si="6"/>
        <v>8.1239631878260332E-2</v>
      </c>
      <c r="K11" s="215">
        <f t="shared" si="7"/>
        <v>7.2367976035596387E-2</v>
      </c>
      <c r="L11" s="52">
        <f t="shared" si="0"/>
        <v>-8.2466811904284745E-2</v>
      </c>
      <c r="N11" s="27">
        <f t="shared" si="1"/>
        <v>2.3748018833969344</v>
      </c>
      <c r="O11" s="152">
        <f t="shared" si="2"/>
        <v>2.400912383419044</v>
      </c>
      <c r="P11" s="52">
        <f t="shared" si="8"/>
        <v>1.0994811906061367E-2</v>
      </c>
    </row>
    <row r="12" spans="1:16" ht="20.100000000000001" customHeight="1" x14ac:dyDescent="0.25">
      <c r="A12" s="8" t="s">
        <v>165</v>
      </c>
      <c r="B12" s="19">
        <v>48380.80000000001</v>
      </c>
      <c r="C12" s="140">
        <v>37707.96</v>
      </c>
      <c r="D12" s="247">
        <f t="shared" si="3"/>
        <v>0.13858305608109756</v>
      </c>
      <c r="E12" s="215">
        <f t="shared" si="4"/>
        <v>0.10978003821926156</v>
      </c>
      <c r="F12" s="52">
        <f t="shared" si="5"/>
        <v>-0.22060073417554088</v>
      </c>
      <c r="H12" s="19">
        <v>9857.3150000000005</v>
      </c>
      <c r="I12" s="140">
        <v>7526.1909999999998</v>
      </c>
      <c r="J12" s="247">
        <f t="shared" si="6"/>
        <v>8.8720727415792663E-2</v>
      </c>
      <c r="K12" s="215">
        <f t="shared" si="7"/>
        <v>6.5765540264489414E-2</v>
      </c>
      <c r="L12" s="52">
        <f t="shared" si="0"/>
        <v>-0.23648671063063326</v>
      </c>
      <c r="N12" s="27">
        <f t="shared" si="1"/>
        <v>2.0374435726569216</v>
      </c>
      <c r="O12" s="152">
        <f t="shared" si="2"/>
        <v>1.9959157164694139</v>
      </c>
      <c r="P12" s="52">
        <f t="shared" si="8"/>
        <v>-2.0382334384531388E-2</v>
      </c>
    </row>
    <row r="13" spans="1:16" ht="20.100000000000001" customHeight="1" x14ac:dyDescent="0.25">
      <c r="A13" s="8" t="s">
        <v>163</v>
      </c>
      <c r="B13" s="19">
        <v>11803.22</v>
      </c>
      <c r="C13" s="140">
        <v>11581.060000000001</v>
      </c>
      <c r="D13" s="247">
        <f t="shared" si="3"/>
        <v>3.3809409914625881E-2</v>
      </c>
      <c r="E13" s="215">
        <f t="shared" si="4"/>
        <v>3.371620234612431E-2</v>
      </c>
      <c r="F13" s="52">
        <f t="shared" si="5"/>
        <v>-1.8821982475968255E-2</v>
      </c>
      <c r="H13" s="19">
        <v>5483.2429999999986</v>
      </c>
      <c r="I13" s="140">
        <v>6015.3489999999983</v>
      </c>
      <c r="J13" s="247">
        <f t="shared" si="6"/>
        <v>4.9351908461640219E-2</v>
      </c>
      <c r="K13" s="215">
        <f t="shared" si="7"/>
        <v>5.2563464953846638E-2</v>
      </c>
      <c r="L13" s="52">
        <f t="shared" si="0"/>
        <v>9.7042206591974836E-2</v>
      </c>
      <c r="N13" s="27">
        <f t="shared" si="1"/>
        <v>4.6455484181435223</v>
      </c>
      <c r="O13" s="152">
        <f t="shared" si="2"/>
        <v>5.1941264443841906</v>
      </c>
      <c r="P13" s="52">
        <f t="shared" si="8"/>
        <v>0.11808681706946753</v>
      </c>
    </row>
    <row r="14" spans="1:16" ht="20.100000000000001" customHeight="1" x14ac:dyDescent="0.25">
      <c r="A14" s="8" t="s">
        <v>161</v>
      </c>
      <c r="B14" s="19">
        <v>22722.760000000002</v>
      </c>
      <c r="C14" s="140">
        <v>22335.7</v>
      </c>
      <c r="D14" s="247">
        <f t="shared" si="3"/>
        <v>6.5087586881517459E-2</v>
      </c>
      <c r="E14" s="215">
        <f t="shared" si="4"/>
        <v>6.5026429423759885E-2</v>
      </c>
      <c r="F14" s="52">
        <f t="shared" si="5"/>
        <v>-1.7034022275463072E-2</v>
      </c>
      <c r="H14" s="19">
        <v>4987.3919999999989</v>
      </c>
      <c r="I14" s="140">
        <v>5238.6320000000005</v>
      </c>
      <c r="J14" s="247">
        <f t="shared" si="6"/>
        <v>4.4889003359201249E-2</v>
      </c>
      <c r="K14" s="215">
        <f t="shared" si="7"/>
        <v>4.5776338087465854E-2</v>
      </c>
      <c r="L14" s="52">
        <f t="shared" si="0"/>
        <v>5.037502566471648E-2</v>
      </c>
      <c r="N14" s="27">
        <f t="shared" si="1"/>
        <v>2.1948882970202557</v>
      </c>
      <c r="O14" s="152">
        <f t="shared" si="2"/>
        <v>2.3454075762120734</v>
      </c>
      <c r="P14" s="52">
        <f t="shared" si="8"/>
        <v>6.8577193379799894E-2</v>
      </c>
    </row>
    <row r="15" spans="1:16" ht="20.100000000000001" customHeight="1" x14ac:dyDescent="0.25">
      <c r="A15" s="8" t="s">
        <v>153</v>
      </c>
      <c r="B15" s="19">
        <v>16734.34</v>
      </c>
      <c r="C15" s="140">
        <v>15901.750000000002</v>
      </c>
      <c r="D15" s="247">
        <f t="shared" si="3"/>
        <v>4.7934221399814674E-2</v>
      </c>
      <c r="E15" s="215">
        <f t="shared" si="4"/>
        <v>4.6295125028061525E-2</v>
      </c>
      <c r="F15" s="52">
        <f t="shared" si="5"/>
        <v>-4.9753381370283997E-2</v>
      </c>
      <c r="H15" s="19">
        <v>4516.7820000000002</v>
      </c>
      <c r="I15" s="140">
        <v>4448.6259999999993</v>
      </c>
      <c r="J15" s="247">
        <f t="shared" si="6"/>
        <v>4.0653279784460455E-2</v>
      </c>
      <c r="K15" s="215">
        <f t="shared" si="7"/>
        <v>3.8873088966869751E-2</v>
      </c>
      <c r="L15" s="52">
        <f t="shared" si="0"/>
        <v>-1.5089503987573643E-2</v>
      </c>
      <c r="N15" s="27">
        <f t="shared" si="1"/>
        <v>2.6991097348326853</v>
      </c>
      <c r="O15" s="152">
        <f t="shared" si="2"/>
        <v>2.7975700787649149</v>
      </c>
      <c r="P15" s="52">
        <f t="shared" si="8"/>
        <v>3.647882213219205E-2</v>
      </c>
    </row>
    <row r="16" spans="1:16" ht="20.100000000000001" customHeight="1" x14ac:dyDescent="0.25">
      <c r="A16" s="8" t="s">
        <v>164</v>
      </c>
      <c r="B16" s="19">
        <v>11818.47</v>
      </c>
      <c r="C16" s="140">
        <v>16691.249999999996</v>
      </c>
      <c r="D16" s="247">
        <f t="shared" si="3"/>
        <v>3.3853092359009539E-2</v>
      </c>
      <c r="E16" s="215">
        <f t="shared" si="4"/>
        <v>4.8593614264130156E-2</v>
      </c>
      <c r="F16" s="52">
        <f t="shared" si="5"/>
        <v>0.41230210001802242</v>
      </c>
      <c r="H16" s="19">
        <v>2942.2539999999995</v>
      </c>
      <c r="I16" s="140">
        <v>4191.348</v>
      </c>
      <c r="J16" s="247">
        <f t="shared" si="6"/>
        <v>2.6481746309418491E-2</v>
      </c>
      <c r="K16" s="215">
        <f t="shared" si="7"/>
        <v>3.6624936260119784E-2</v>
      </c>
      <c r="L16" s="52">
        <f t="shared" si="0"/>
        <v>0.42453642683466508</v>
      </c>
      <c r="N16" s="27">
        <f t="shared" si="1"/>
        <v>2.4895388320146346</v>
      </c>
      <c r="O16" s="152">
        <f t="shared" si="2"/>
        <v>2.5111049202426425</v>
      </c>
      <c r="P16" s="52">
        <f t="shared" si="8"/>
        <v>8.6626840082489661E-3</v>
      </c>
    </row>
    <row r="17" spans="1:16" ht="20.100000000000001" customHeight="1" x14ac:dyDescent="0.25">
      <c r="A17" s="8" t="s">
        <v>158</v>
      </c>
      <c r="B17" s="19">
        <v>3409.9100000000012</v>
      </c>
      <c r="C17" s="140">
        <v>5707.0700000000006</v>
      </c>
      <c r="D17" s="247">
        <f t="shared" si="3"/>
        <v>9.7674232084110947E-3</v>
      </c>
      <c r="E17" s="215">
        <f t="shared" si="4"/>
        <v>1.6615122184281548E-2</v>
      </c>
      <c r="F17" s="52">
        <f t="shared" si="5"/>
        <v>0.67367173913680967</v>
      </c>
      <c r="H17" s="19">
        <v>1757.4289999999999</v>
      </c>
      <c r="I17" s="140">
        <v>3644.8880000000004</v>
      </c>
      <c r="J17" s="247">
        <f t="shared" si="6"/>
        <v>1.5817733253082514E-2</v>
      </c>
      <c r="K17" s="215">
        <f t="shared" si="7"/>
        <v>3.1849846558977088E-2</v>
      </c>
      <c r="L17" s="52">
        <f t="shared" si="0"/>
        <v>1.0739887642687134</v>
      </c>
      <c r="N17" s="27">
        <f t="shared" si="1"/>
        <v>5.1538867594745881</v>
      </c>
      <c r="O17" s="152">
        <f t="shared" si="2"/>
        <v>6.3866187027669188</v>
      </c>
      <c r="P17" s="52">
        <f t="shared" si="8"/>
        <v>0.23918491050005167</v>
      </c>
    </row>
    <row r="18" spans="1:16" ht="20.100000000000001" customHeight="1" x14ac:dyDescent="0.25">
      <c r="A18" s="8" t="s">
        <v>170</v>
      </c>
      <c r="B18" s="19">
        <v>4271.8400000000011</v>
      </c>
      <c r="C18" s="140">
        <v>4859.01</v>
      </c>
      <c r="D18" s="247">
        <f t="shared" si="3"/>
        <v>1.2236354964975276E-2</v>
      </c>
      <c r="E18" s="215">
        <f t="shared" si="4"/>
        <v>1.4146145893540095E-2</v>
      </c>
      <c r="F18" s="52">
        <f t="shared" si="5"/>
        <v>0.13745130903779146</v>
      </c>
      <c r="H18" s="19">
        <v>1897.6479999999997</v>
      </c>
      <c r="I18" s="140">
        <v>2412.9699999999993</v>
      </c>
      <c r="J18" s="247">
        <f t="shared" si="6"/>
        <v>1.7079773847049028E-2</v>
      </c>
      <c r="K18" s="215">
        <f t="shared" si="7"/>
        <v>2.1085071544424659E-2</v>
      </c>
      <c r="L18" s="52">
        <f t="shared" si="0"/>
        <v>0.27155826581115133</v>
      </c>
      <c r="N18" s="27">
        <f t="shared" si="1"/>
        <v>4.4422263006105078</v>
      </c>
      <c r="O18" s="152">
        <f t="shared" si="2"/>
        <v>4.9659704343065751</v>
      </c>
      <c r="P18" s="52">
        <f t="shared" si="8"/>
        <v>0.11790127252726582</v>
      </c>
    </row>
    <row r="19" spans="1:16" ht="20.100000000000001" customHeight="1" x14ac:dyDescent="0.25">
      <c r="A19" s="8" t="s">
        <v>166</v>
      </c>
      <c r="B19" s="19">
        <v>5854.7599999999993</v>
      </c>
      <c r="C19" s="140">
        <v>7050.75</v>
      </c>
      <c r="D19" s="247">
        <f t="shared" si="3"/>
        <v>1.6770506759321187E-2</v>
      </c>
      <c r="E19" s="215">
        <f t="shared" si="4"/>
        <v>2.0527008209260286E-2</v>
      </c>
      <c r="F19" s="52">
        <f t="shared" si="5"/>
        <v>0.20427652030143009</v>
      </c>
      <c r="H19" s="19">
        <v>2078.1509999999998</v>
      </c>
      <c r="I19" s="140">
        <v>2309.6559999999999</v>
      </c>
      <c r="J19" s="247">
        <f t="shared" si="6"/>
        <v>1.8704390434906151E-2</v>
      </c>
      <c r="K19" s="215">
        <f t="shared" si="7"/>
        <v>2.0182290705234501E-2</v>
      </c>
      <c r="L19" s="52">
        <f t="shared" si="0"/>
        <v>0.11139950850539741</v>
      </c>
      <c r="N19" s="27">
        <f t="shared" si="1"/>
        <v>3.5495067261510291</v>
      </c>
      <c r="O19" s="152">
        <f t="shared" si="2"/>
        <v>3.2757593163847813</v>
      </c>
      <c r="P19" s="52">
        <f t="shared" si="8"/>
        <v>-7.7122662636306835E-2</v>
      </c>
    </row>
    <row r="20" spans="1:16" ht="20.100000000000001" customHeight="1" x14ac:dyDescent="0.25">
      <c r="A20" s="8" t="s">
        <v>160</v>
      </c>
      <c r="B20" s="19">
        <v>9050.239999999998</v>
      </c>
      <c r="C20" s="140">
        <v>6696.1900000000005</v>
      </c>
      <c r="D20" s="247">
        <f t="shared" si="3"/>
        <v>2.5923711833359345E-2</v>
      </c>
      <c r="E20" s="215">
        <f t="shared" si="4"/>
        <v>1.9494769648727674E-2</v>
      </c>
      <c r="F20" s="52">
        <f t="shared" si="5"/>
        <v>-0.26010912417792215</v>
      </c>
      <c r="H20" s="19">
        <v>2632.6489999999999</v>
      </c>
      <c r="I20" s="140">
        <v>2222.5949999999993</v>
      </c>
      <c r="J20" s="247">
        <f t="shared" si="6"/>
        <v>2.3695147645221758E-2</v>
      </c>
      <c r="K20" s="215">
        <f t="shared" si="7"/>
        <v>1.9421532215187311E-2</v>
      </c>
      <c r="L20" s="52">
        <f t="shared" si="0"/>
        <v>-0.1557571860130236</v>
      </c>
      <c r="N20" s="27">
        <f t="shared" si="1"/>
        <v>2.9089272770666863</v>
      </c>
      <c r="O20" s="152">
        <f t="shared" si="2"/>
        <v>3.3191934517987081</v>
      </c>
      <c r="P20" s="52">
        <f t="shared" si="8"/>
        <v>0.14103693068110226</v>
      </c>
    </row>
    <row r="21" spans="1:16" ht="20.100000000000001" customHeight="1" x14ac:dyDescent="0.25">
      <c r="A21" s="8" t="s">
        <v>162</v>
      </c>
      <c r="B21" s="19">
        <v>4492.84</v>
      </c>
      <c r="C21" s="140">
        <v>6433.19</v>
      </c>
      <c r="D21" s="247">
        <f t="shared" si="3"/>
        <v>1.2869392355715454E-2</v>
      </c>
      <c r="E21" s="215">
        <f t="shared" si="4"/>
        <v>1.8729091790480611E-2</v>
      </c>
      <c r="F21" s="52">
        <f t="shared" si="5"/>
        <v>0.43187605167332899</v>
      </c>
      <c r="H21" s="19">
        <v>1521.2289999999996</v>
      </c>
      <c r="I21" s="140">
        <v>1942.7749999999996</v>
      </c>
      <c r="J21" s="247">
        <f t="shared" si="6"/>
        <v>1.3691816021502691E-2</v>
      </c>
      <c r="K21" s="215">
        <f t="shared" si="7"/>
        <v>1.6976402470697781E-2</v>
      </c>
      <c r="L21" s="52">
        <f t="shared" si="0"/>
        <v>0.2771088376569209</v>
      </c>
      <c r="N21" s="27">
        <f t="shared" si="1"/>
        <v>3.385896225995138</v>
      </c>
      <c r="O21" s="152">
        <f t="shared" si="2"/>
        <v>3.0199247962519369</v>
      </c>
      <c r="P21" s="52">
        <f t="shared" si="8"/>
        <v>-0.10808701900946169</v>
      </c>
    </row>
    <row r="22" spans="1:16" ht="20.100000000000001" customHeight="1" x14ac:dyDescent="0.25">
      <c r="A22" s="8" t="s">
        <v>171</v>
      </c>
      <c r="B22" s="19">
        <v>3862.17</v>
      </c>
      <c r="C22" s="140">
        <v>4330.42</v>
      </c>
      <c r="D22" s="247">
        <f t="shared" si="3"/>
        <v>1.106288696558826E-2</v>
      </c>
      <c r="E22" s="215">
        <f t="shared" si="4"/>
        <v>1.2607249851369703E-2</v>
      </c>
      <c r="F22" s="52">
        <f t="shared" si="5"/>
        <v>0.12124013184297946</v>
      </c>
      <c r="H22" s="19">
        <v>1683.13</v>
      </c>
      <c r="I22" s="140">
        <v>1779.4079999999999</v>
      </c>
      <c r="J22" s="247">
        <f t="shared" si="6"/>
        <v>1.5149005376752503E-2</v>
      </c>
      <c r="K22" s="215">
        <f t="shared" si="7"/>
        <v>1.5548865086064727E-2</v>
      </c>
      <c r="L22" s="52">
        <f t="shared" si="0"/>
        <v>5.7201761004794509E-2</v>
      </c>
      <c r="N22" s="27">
        <f t="shared" si="1"/>
        <v>4.3579904561425318</v>
      </c>
      <c r="O22" s="152">
        <f t="shared" si="2"/>
        <v>4.1090887258048872</v>
      </c>
      <c r="P22" s="52">
        <f t="shared" si="8"/>
        <v>-5.7113876875710186E-2</v>
      </c>
    </row>
    <row r="23" spans="1:16" ht="20.100000000000001" customHeight="1" x14ac:dyDescent="0.25">
      <c r="A23" s="8" t="s">
        <v>168</v>
      </c>
      <c r="B23" s="19">
        <v>579.17000000000007</v>
      </c>
      <c r="C23" s="140">
        <v>653.62999999999988</v>
      </c>
      <c r="D23" s="247">
        <f t="shared" si="3"/>
        <v>1.6589876271266549E-3</v>
      </c>
      <c r="E23" s="215">
        <f t="shared" si="4"/>
        <v>1.9029278269430626E-3</v>
      </c>
      <c r="F23" s="52">
        <f t="shared" si="5"/>
        <v>0.1285632888443804</v>
      </c>
      <c r="H23" s="19">
        <v>1234.4780000000001</v>
      </c>
      <c r="I23" s="140">
        <v>1450.855</v>
      </c>
      <c r="J23" s="247">
        <f t="shared" si="6"/>
        <v>1.1110914700280238E-2</v>
      </c>
      <c r="K23" s="215">
        <f t="shared" si="7"/>
        <v>1.2677895487961412E-2</v>
      </c>
      <c r="L23" s="52">
        <f t="shared" si="0"/>
        <v>0.17527813375369991</v>
      </c>
      <c r="N23" s="27">
        <f t="shared" si="1"/>
        <v>21.314605383566136</v>
      </c>
      <c r="O23" s="152">
        <f t="shared" si="2"/>
        <v>22.196885087893765</v>
      </c>
      <c r="P23" s="52">
        <f t="shared" si="8"/>
        <v>4.1393199097548378E-2</v>
      </c>
    </row>
    <row r="24" spans="1:16" ht="20.100000000000001" customHeight="1" x14ac:dyDescent="0.25">
      <c r="A24" s="8" t="s">
        <v>175</v>
      </c>
      <c r="B24" s="19">
        <v>1891.3699999999997</v>
      </c>
      <c r="C24" s="140">
        <v>1991.7</v>
      </c>
      <c r="D24" s="247">
        <f t="shared" si="3"/>
        <v>5.4176829399287607E-3</v>
      </c>
      <c r="E24" s="215">
        <f t="shared" si="4"/>
        <v>5.7984813318276377E-3</v>
      </c>
      <c r="F24" s="52">
        <f t="shared" ref="F24:F25" si="9">(C24-B24)/B24</f>
        <v>5.3046204603012841E-2</v>
      </c>
      <c r="H24" s="19">
        <v>1083.42</v>
      </c>
      <c r="I24" s="140">
        <v>1284.5790000000002</v>
      </c>
      <c r="J24" s="247">
        <f t="shared" si="6"/>
        <v>9.7513177266647239E-3</v>
      </c>
      <c r="K24" s="215">
        <f t="shared" si="7"/>
        <v>1.1224938610701955E-2</v>
      </c>
      <c r="L24" s="52">
        <f t="shared" si="0"/>
        <v>0.18567037713905973</v>
      </c>
      <c r="N24" s="27">
        <f t="shared" si="1"/>
        <v>5.7282287442435917</v>
      </c>
      <c r="O24" s="152">
        <f t="shared" si="2"/>
        <v>6.4496610935381842</v>
      </c>
      <c r="P24" s="52">
        <f t="shared" ref="P24:P27" si="10">(O24-N24)/N24</f>
        <v>0.12594335553020186</v>
      </c>
    </row>
    <row r="25" spans="1:16" ht="20.100000000000001" customHeight="1" x14ac:dyDescent="0.25">
      <c r="A25" s="8" t="s">
        <v>176</v>
      </c>
      <c r="B25" s="19">
        <v>5404.92</v>
      </c>
      <c r="C25" s="140">
        <v>3886.43</v>
      </c>
      <c r="D25" s="247">
        <f t="shared" si="3"/>
        <v>1.5481974904793755E-2</v>
      </c>
      <c r="E25" s="215">
        <f t="shared" si="4"/>
        <v>1.1314651705806538E-2</v>
      </c>
      <c r="F25" s="52">
        <f t="shared" si="9"/>
        <v>-0.28094587893992884</v>
      </c>
      <c r="H25" s="19">
        <v>1693.7280000000001</v>
      </c>
      <c r="I25" s="140">
        <v>1185.6220000000001</v>
      </c>
      <c r="J25" s="247">
        <f t="shared" si="6"/>
        <v>1.524439263678757E-2</v>
      </c>
      <c r="K25" s="215">
        <f t="shared" si="7"/>
        <v>1.0360230211997605E-2</v>
      </c>
      <c r="L25" s="52">
        <f t="shared" si="0"/>
        <v>-0.29999267887169601</v>
      </c>
      <c r="N25" s="27">
        <f t="shared" si="1"/>
        <v>3.1336782043027469</v>
      </c>
      <c r="O25" s="152">
        <f t="shared" si="2"/>
        <v>3.050671181521345</v>
      </c>
      <c r="P25" s="52">
        <f t="shared" si="10"/>
        <v>-2.648868753257045E-2</v>
      </c>
    </row>
    <row r="26" spans="1:16" ht="20.100000000000001" customHeight="1" x14ac:dyDescent="0.25">
      <c r="A26" s="8" t="s">
        <v>172</v>
      </c>
      <c r="B26" s="19">
        <v>3478.5100000000007</v>
      </c>
      <c r="C26" s="140">
        <v>3590.5699999999993</v>
      </c>
      <c r="D26" s="247">
        <f t="shared" si="3"/>
        <v>9.9639225975729773E-3</v>
      </c>
      <c r="E26" s="215">
        <f t="shared" si="4"/>
        <v>1.0453307785118418E-2</v>
      </c>
      <c r="F26" s="52">
        <f t="shared" si="5"/>
        <v>3.2214942604735522E-2</v>
      </c>
      <c r="H26" s="19">
        <v>1145.6120000000003</v>
      </c>
      <c r="I26" s="140">
        <v>1178.461</v>
      </c>
      <c r="J26" s="247">
        <f t="shared" si="6"/>
        <v>1.0311076594007706E-2</v>
      </c>
      <c r="K26" s="215">
        <f t="shared" si="7"/>
        <v>1.0297655792369667E-2</v>
      </c>
      <c r="L26" s="52">
        <f t="shared" si="0"/>
        <v>2.8673756908970661E-2</v>
      </c>
      <c r="N26" s="27">
        <f t="shared" si="1"/>
        <v>3.2933986103245356</v>
      </c>
      <c r="O26" s="152">
        <f t="shared" si="2"/>
        <v>3.2821000565369851</v>
      </c>
      <c r="P26" s="52">
        <f t="shared" si="10"/>
        <v>-3.4306669566600504E-3</v>
      </c>
    </row>
    <row r="27" spans="1:16" ht="20.100000000000001" customHeight="1" x14ac:dyDescent="0.25">
      <c r="A27" s="8" t="s">
        <v>177</v>
      </c>
      <c r="B27" s="19">
        <v>4694.1799999999994</v>
      </c>
      <c r="C27" s="140">
        <v>5631.75</v>
      </c>
      <c r="D27" s="247">
        <f t="shared" si="3"/>
        <v>1.3446115198483001E-2</v>
      </c>
      <c r="E27" s="215">
        <f t="shared" si="4"/>
        <v>1.6395841361912081E-2</v>
      </c>
      <c r="F27" s="52">
        <f t="shared" si="5"/>
        <v>0.1997303043343035</v>
      </c>
      <c r="H27" s="19">
        <v>927.21199999999988</v>
      </c>
      <c r="I27" s="140">
        <v>1155.923</v>
      </c>
      <c r="J27" s="247">
        <f t="shared" si="6"/>
        <v>8.3453681969838569E-3</v>
      </c>
      <c r="K27" s="215">
        <f t="shared" si="7"/>
        <v>1.0100713707524748E-2</v>
      </c>
      <c r="L27" s="52">
        <f t="shared" si="0"/>
        <v>0.24666527180407519</v>
      </c>
      <c r="N27" s="27">
        <f t="shared" si="1"/>
        <v>1.9752374216583088</v>
      </c>
      <c r="O27" s="152">
        <f t="shared" si="2"/>
        <v>2.0525112087716963</v>
      </c>
      <c r="P27" s="52">
        <f t="shared" si="10"/>
        <v>3.9121265254539558E-2</v>
      </c>
    </row>
    <row r="28" spans="1:16" ht="20.100000000000001" customHeight="1" x14ac:dyDescent="0.25">
      <c r="A28" s="8" t="s">
        <v>169</v>
      </c>
      <c r="B28" s="19">
        <v>5408.6900000000014</v>
      </c>
      <c r="C28" s="140">
        <v>3508.3799999999992</v>
      </c>
      <c r="D28" s="247">
        <f t="shared" si="3"/>
        <v>1.5492773777929915E-2</v>
      </c>
      <c r="E28" s="215">
        <f t="shared" si="4"/>
        <v>1.0214026176109576E-2</v>
      </c>
      <c r="F28" s="52">
        <f t="shared" si="5"/>
        <v>-0.35134385590595907</v>
      </c>
      <c r="H28" s="19">
        <v>1546.1879999999996</v>
      </c>
      <c r="I28" s="140">
        <v>1078.6949999999999</v>
      </c>
      <c r="J28" s="247">
        <f t="shared" si="6"/>
        <v>1.3916459409237665E-2</v>
      </c>
      <c r="K28" s="215">
        <f t="shared" si="7"/>
        <v>9.4258781707245269E-3</v>
      </c>
      <c r="L28" s="52">
        <f t="shared" si="0"/>
        <v>-0.30235197789660756</v>
      </c>
      <c r="N28" s="27">
        <f t="shared" si="1"/>
        <v>2.8587107044404454</v>
      </c>
      <c r="O28" s="152">
        <f t="shared" si="2"/>
        <v>3.0746241855215235</v>
      </c>
      <c r="P28" s="52">
        <f t="shared" si="8"/>
        <v>7.5528272499102114E-2</v>
      </c>
    </row>
    <row r="29" spans="1:16" ht="20.100000000000001" customHeight="1" x14ac:dyDescent="0.25">
      <c r="A29" s="8" t="s">
        <v>167</v>
      </c>
      <c r="B29" s="19">
        <v>2016.38</v>
      </c>
      <c r="C29" s="140">
        <v>3060.66</v>
      </c>
      <c r="D29" s="247">
        <f t="shared" si="3"/>
        <v>5.7757644069714323E-3</v>
      </c>
      <c r="E29" s="215">
        <f t="shared" si="4"/>
        <v>8.9105687970435186E-3</v>
      </c>
      <c r="F29" s="52">
        <f>(C29-B29)/B29</f>
        <v>0.51789841200567333</v>
      </c>
      <c r="H29" s="19">
        <v>683.29899999999998</v>
      </c>
      <c r="I29" s="140">
        <v>975.9129999999999</v>
      </c>
      <c r="J29" s="247">
        <f t="shared" si="6"/>
        <v>6.1500301372618919E-3</v>
      </c>
      <c r="K29" s="215">
        <f t="shared" si="7"/>
        <v>8.5277460665213849E-3</v>
      </c>
      <c r="L29" s="52">
        <f t="shared" si="0"/>
        <v>0.42823712606048003</v>
      </c>
      <c r="N29" s="27">
        <f t="shared" si="1"/>
        <v>3.388741209494242</v>
      </c>
      <c r="O29" s="152">
        <f t="shared" si="2"/>
        <v>3.1885704390556286</v>
      </c>
      <c r="P29" s="52">
        <f>(O29-N29)/N29</f>
        <v>-5.9069358816127515E-2</v>
      </c>
    </row>
    <row r="30" spans="1:16" ht="20.100000000000001" customHeight="1" x14ac:dyDescent="0.25">
      <c r="A30" s="8" t="s">
        <v>178</v>
      </c>
      <c r="B30" s="19">
        <v>5646.18</v>
      </c>
      <c r="C30" s="140">
        <v>4305.7999999999993</v>
      </c>
      <c r="D30" s="247">
        <f t="shared" si="3"/>
        <v>1.6173045497056091E-2</v>
      </c>
      <c r="E30" s="215">
        <f t="shared" si="4"/>
        <v>1.253557308760528E-2</v>
      </c>
      <c r="F30" s="52">
        <f t="shared" si="5"/>
        <v>-0.2373959030707489</v>
      </c>
      <c r="H30" s="19">
        <v>1268.0609999999997</v>
      </c>
      <c r="I30" s="140">
        <v>969.23799999999994</v>
      </c>
      <c r="J30" s="247">
        <f t="shared" si="6"/>
        <v>1.1413178368307944E-2</v>
      </c>
      <c r="K30" s="215">
        <f t="shared" si="7"/>
        <v>8.4694184235921174E-3</v>
      </c>
      <c r="L30" s="52">
        <f t="shared" si="0"/>
        <v>-0.23565348985577178</v>
      </c>
      <c r="N30" s="27">
        <f t="shared" si="1"/>
        <v>2.2458742016726347</v>
      </c>
      <c r="O30" s="152">
        <f t="shared" si="2"/>
        <v>2.251005620326072</v>
      </c>
      <c r="P30" s="52">
        <f t="shared" si="8"/>
        <v>2.2848201602812738E-3</v>
      </c>
    </row>
    <row r="31" spans="1:16" ht="20.100000000000001" customHeight="1" x14ac:dyDescent="0.25">
      <c r="A31" s="8" t="s">
        <v>189</v>
      </c>
      <c r="B31" s="19">
        <v>1226.5499999999997</v>
      </c>
      <c r="C31" s="140">
        <v>936.96000000000015</v>
      </c>
      <c r="D31" s="247">
        <f t="shared" si="3"/>
        <v>3.5133575186080046E-3</v>
      </c>
      <c r="E31" s="215">
        <f t="shared" si="4"/>
        <v>2.7277928747648861E-3</v>
      </c>
      <c r="F31" s="52">
        <f t="shared" si="5"/>
        <v>-0.23610125963067111</v>
      </c>
      <c r="H31" s="19">
        <v>1053.0300000000002</v>
      </c>
      <c r="I31" s="140">
        <v>769.00200000000007</v>
      </c>
      <c r="J31" s="247">
        <f t="shared" si="6"/>
        <v>9.4777926433975337E-3</v>
      </c>
      <c r="K31" s="215">
        <f t="shared" si="7"/>
        <v>6.7197114708453303E-3</v>
      </c>
      <c r="L31" s="52">
        <f t="shared" si="0"/>
        <v>-0.26972450927324015</v>
      </c>
      <c r="N31" s="27">
        <f t="shared" si="1"/>
        <v>8.5853002323590601</v>
      </c>
      <c r="O31" s="152">
        <f t="shared" si="2"/>
        <v>8.2074154713114744</v>
      </c>
      <c r="P31" s="52">
        <f t="shared" si="8"/>
        <v>-4.4015322798297868E-2</v>
      </c>
    </row>
    <row r="32" spans="1:16" ht="20.100000000000001" customHeight="1" thickBot="1" x14ac:dyDescent="0.3">
      <c r="A32" s="8" t="s">
        <v>17</v>
      </c>
      <c r="B32" s="19">
        <f>B33-SUM(B7:B31)</f>
        <v>18626.210000000021</v>
      </c>
      <c r="C32" s="140">
        <f>C33-SUM(C7:C31)</f>
        <v>18378.919999999925</v>
      </c>
      <c r="D32" s="247">
        <f t="shared" si="3"/>
        <v>5.3353336551034761E-2</v>
      </c>
      <c r="E32" s="215">
        <f t="shared" si="4"/>
        <v>5.3506966169178674E-2</v>
      </c>
      <c r="F32" s="52">
        <f t="shared" si="5"/>
        <v>-1.3276452912325975E-2</v>
      </c>
      <c r="H32" s="19">
        <f>H33-SUM(H7:H31)</f>
        <v>5951.091999999946</v>
      </c>
      <c r="I32" s="140">
        <f>I33-SUM(I7:I31)</f>
        <v>6155.2160000000295</v>
      </c>
      <c r="J32" s="247">
        <f t="shared" si="6"/>
        <v>5.3562781666031727E-2</v>
      </c>
      <c r="K32" s="215">
        <f t="shared" si="7"/>
        <v>5.3785654082474307E-2</v>
      </c>
      <c r="L32" s="52">
        <f t="shared" si="0"/>
        <v>3.4300259515410839E-2</v>
      </c>
      <c r="N32" s="27">
        <f t="shared" si="1"/>
        <v>3.1950096127982768</v>
      </c>
      <c r="O32" s="152">
        <f t="shared" si="2"/>
        <v>3.3490629482037324</v>
      </c>
      <c r="P32" s="52">
        <f t="shared" si="8"/>
        <v>4.8216861316586618E-2</v>
      </c>
    </row>
    <row r="33" spans="1:16" ht="26.25" customHeight="1" thickBot="1" x14ac:dyDescent="0.3">
      <c r="A33" s="12" t="s">
        <v>18</v>
      </c>
      <c r="B33" s="17">
        <v>349110.5</v>
      </c>
      <c r="C33" s="145">
        <v>343486.48999999993</v>
      </c>
      <c r="D33" s="243">
        <f>SUM(D7:D32)</f>
        <v>1.0000000000000002</v>
      </c>
      <c r="E33" s="244">
        <f>SUM(E7:E32)</f>
        <v>1</v>
      </c>
      <c r="F33" s="57">
        <f t="shared" si="5"/>
        <v>-1.6109541248401488E-2</v>
      </c>
      <c r="G33" s="1"/>
      <c r="H33" s="17">
        <v>111104.98399999995</v>
      </c>
      <c r="I33" s="145">
        <v>114439.73500000003</v>
      </c>
      <c r="J33" s="243">
        <f>SUM(J7:J32)</f>
        <v>0.99999999999999967</v>
      </c>
      <c r="K33" s="244">
        <f>SUM(K7:K32)</f>
        <v>0.99999999999999989</v>
      </c>
      <c r="L33" s="57">
        <f t="shared" si="0"/>
        <v>3.0014414114852651E-2</v>
      </c>
      <c r="N33" s="29">
        <f t="shared" si="1"/>
        <v>3.1825162520176264</v>
      </c>
      <c r="O33" s="146">
        <f t="shared" si="2"/>
        <v>3.3317099312989007</v>
      </c>
      <c r="P33" s="57">
        <f t="shared" si="8"/>
        <v>4.6879157077890685E-2</v>
      </c>
    </row>
    <row r="35" spans="1:16" ht="15.75" thickBot="1" x14ac:dyDescent="0.3"/>
    <row r="36" spans="1:16" x14ac:dyDescent="0.25">
      <c r="A36" s="377" t="s">
        <v>2</v>
      </c>
      <c r="B36" s="365" t="s">
        <v>1</v>
      </c>
      <c r="C36" s="363"/>
      <c r="D36" s="365" t="s">
        <v>104</v>
      </c>
      <c r="E36" s="363"/>
      <c r="F36" s="130" t="s">
        <v>0</v>
      </c>
      <c r="H36" s="375" t="s">
        <v>19</v>
      </c>
      <c r="I36" s="376"/>
      <c r="J36" s="365" t="s">
        <v>104</v>
      </c>
      <c r="K36" s="366"/>
      <c r="L36" s="130" t="s">
        <v>0</v>
      </c>
      <c r="N36" s="373" t="s">
        <v>22</v>
      </c>
      <c r="O36" s="363"/>
      <c r="P36" s="130" t="s">
        <v>0</v>
      </c>
    </row>
    <row r="37" spans="1:16" x14ac:dyDescent="0.25">
      <c r="A37" s="378"/>
      <c r="B37" s="368" t="str">
        <f>B5</f>
        <v>jan-maio</v>
      </c>
      <c r="C37" s="370"/>
      <c r="D37" s="368" t="str">
        <f>B5</f>
        <v>jan-maio</v>
      </c>
      <c r="E37" s="370"/>
      <c r="F37" s="131" t="str">
        <f>F5</f>
        <v>2025/2024</v>
      </c>
      <c r="H37" s="371" t="str">
        <f>B5</f>
        <v>jan-maio</v>
      </c>
      <c r="I37" s="370"/>
      <c r="J37" s="368" t="str">
        <f>B5</f>
        <v>jan-maio</v>
      </c>
      <c r="K37" s="369"/>
      <c r="L37" s="131" t="str">
        <f>L5</f>
        <v>2025/2024</v>
      </c>
      <c r="N37" s="371" t="str">
        <f>B5</f>
        <v>jan-maio</v>
      </c>
      <c r="O37" s="369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157</v>
      </c>
      <c r="B39" s="39">
        <v>38007.919999999998</v>
      </c>
      <c r="C39" s="147">
        <v>34494.270000000004</v>
      </c>
      <c r="D39" s="247">
        <f t="shared" ref="D39:D61" si="11">B39/$B$62</f>
        <v>0.27906963766907639</v>
      </c>
      <c r="E39" s="246">
        <f t="shared" ref="E39:E61" si="12">C39/$C$62</f>
        <v>0.25583762692766743</v>
      </c>
      <c r="F39" s="52">
        <f>(C39-B39)/B39</f>
        <v>-9.2445206157032389E-2</v>
      </c>
      <c r="H39" s="39">
        <v>9026.1280000000006</v>
      </c>
      <c r="I39" s="147">
        <v>8281.7720000000027</v>
      </c>
      <c r="J39" s="247">
        <f t="shared" ref="J39:J61" si="13">H39/$H$62</f>
        <v>0.24985590444644756</v>
      </c>
      <c r="K39" s="246">
        <f t="shared" ref="K39:K61" si="14">I39/$I$62</f>
        <v>0.22814534299753719</v>
      </c>
      <c r="L39" s="52">
        <f t="shared" ref="L39:L62" si="15">(I39-H39)/H39</f>
        <v>-8.2466811904284745E-2</v>
      </c>
      <c r="N39" s="27">
        <f t="shared" ref="N39:N62" si="16">(H39/B39)*10</f>
        <v>2.3748018833969344</v>
      </c>
      <c r="O39" s="151">
        <f t="shared" ref="O39:O62" si="17">(I39/C39)*10</f>
        <v>2.400912383419044</v>
      </c>
      <c r="P39" s="61">
        <f t="shared" si="8"/>
        <v>1.0994811906061367E-2</v>
      </c>
    </row>
    <row r="40" spans="1:16" ht="20.100000000000001" customHeight="1" x14ac:dyDescent="0.25">
      <c r="A40" s="38" t="s">
        <v>161</v>
      </c>
      <c r="B40" s="19">
        <v>22722.760000000002</v>
      </c>
      <c r="C40" s="140">
        <v>22335.7</v>
      </c>
      <c r="D40" s="247">
        <f t="shared" si="11"/>
        <v>0.16683976392397645</v>
      </c>
      <c r="E40" s="215">
        <f t="shared" si="12"/>
        <v>0.16565975983165612</v>
      </c>
      <c r="F40" s="52">
        <f t="shared" ref="F40:F62" si="18">(C40-B40)/B40</f>
        <v>-1.7034022275463072E-2</v>
      </c>
      <c r="H40" s="19">
        <v>4987.3919999999989</v>
      </c>
      <c r="I40" s="140">
        <v>5238.6320000000005</v>
      </c>
      <c r="J40" s="247">
        <f t="shared" si="13"/>
        <v>0.13805801767812031</v>
      </c>
      <c r="K40" s="215">
        <f t="shared" si="14"/>
        <v>0.14431325741373632</v>
      </c>
      <c r="L40" s="52">
        <f t="shared" si="15"/>
        <v>5.037502566471648E-2</v>
      </c>
      <c r="N40" s="27">
        <f t="shared" si="16"/>
        <v>2.1948882970202557</v>
      </c>
      <c r="O40" s="152">
        <f t="shared" si="17"/>
        <v>2.3454075762120734</v>
      </c>
      <c r="P40" s="52">
        <f t="shared" si="8"/>
        <v>6.8577193379799894E-2</v>
      </c>
    </row>
    <row r="41" spans="1:16" ht="20.100000000000001" customHeight="1" x14ac:dyDescent="0.25">
      <c r="A41" s="38" t="s">
        <v>153</v>
      </c>
      <c r="B41" s="19">
        <v>16734.34</v>
      </c>
      <c r="C41" s="140">
        <v>15901.750000000002</v>
      </c>
      <c r="D41" s="247">
        <f t="shared" si="11"/>
        <v>0.12287034387651657</v>
      </c>
      <c r="E41" s="215">
        <f t="shared" si="12"/>
        <v>0.11794034151170718</v>
      </c>
      <c r="F41" s="52">
        <f t="shared" si="18"/>
        <v>-4.9753381370283997E-2</v>
      </c>
      <c r="H41" s="19">
        <v>4516.7820000000002</v>
      </c>
      <c r="I41" s="140">
        <v>4448.6259999999993</v>
      </c>
      <c r="J41" s="247">
        <f t="shared" si="13"/>
        <v>0.12503087168688881</v>
      </c>
      <c r="K41" s="215">
        <f t="shared" si="14"/>
        <v>0.12255025912784866</v>
      </c>
      <c r="L41" s="52">
        <f t="shared" si="15"/>
        <v>-1.5089503987573643E-2</v>
      </c>
      <c r="N41" s="27">
        <f t="shared" si="16"/>
        <v>2.6991097348326853</v>
      </c>
      <c r="O41" s="152">
        <f t="shared" si="17"/>
        <v>2.7975700787649149</v>
      </c>
      <c r="P41" s="52">
        <f t="shared" si="8"/>
        <v>3.647882213219205E-2</v>
      </c>
    </row>
    <row r="42" spans="1:16" ht="20.100000000000001" customHeight="1" x14ac:dyDescent="0.25">
      <c r="A42" s="38" t="s">
        <v>164</v>
      </c>
      <c r="B42" s="19">
        <v>11818.47</v>
      </c>
      <c r="C42" s="140">
        <v>16691.249999999996</v>
      </c>
      <c r="D42" s="247">
        <f t="shared" si="11"/>
        <v>8.677602301580431E-2</v>
      </c>
      <c r="E42" s="215">
        <f t="shared" si="12"/>
        <v>0.12379591713222014</v>
      </c>
      <c r="F42" s="52">
        <f t="shared" si="18"/>
        <v>0.41230210001802242</v>
      </c>
      <c r="H42" s="19">
        <v>2942.2539999999995</v>
      </c>
      <c r="I42" s="140">
        <v>4191.348</v>
      </c>
      <c r="J42" s="247">
        <f t="shared" si="13"/>
        <v>8.1445724487972909E-2</v>
      </c>
      <c r="K42" s="215">
        <f t="shared" si="14"/>
        <v>0.11546279311746824</v>
      </c>
      <c r="L42" s="52">
        <f t="shared" si="15"/>
        <v>0.42453642683466508</v>
      </c>
      <c r="N42" s="27">
        <f t="shared" si="16"/>
        <v>2.4895388320146346</v>
      </c>
      <c r="O42" s="152">
        <f t="shared" si="17"/>
        <v>2.5111049202426425</v>
      </c>
      <c r="P42" s="52">
        <f t="shared" si="8"/>
        <v>8.6626840082489661E-3</v>
      </c>
    </row>
    <row r="43" spans="1:16" ht="20.100000000000001" customHeight="1" x14ac:dyDescent="0.25">
      <c r="A43" s="38" t="s">
        <v>166</v>
      </c>
      <c r="B43" s="19">
        <v>5854.7599999999993</v>
      </c>
      <c r="C43" s="140">
        <v>7050.75</v>
      </c>
      <c r="D43" s="247">
        <f t="shared" si="11"/>
        <v>4.2988033858190652E-2</v>
      </c>
      <c r="E43" s="215">
        <f t="shared" si="12"/>
        <v>5.2294109951022329E-2</v>
      </c>
      <c r="F43" s="52">
        <f t="shared" si="18"/>
        <v>0.20427652030143009</v>
      </c>
      <c r="H43" s="19">
        <v>2078.1509999999998</v>
      </c>
      <c r="I43" s="140">
        <v>2309.6559999999999</v>
      </c>
      <c r="J43" s="247">
        <f t="shared" si="13"/>
        <v>5.7526139412302751E-2</v>
      </c>
      <c r="K43" s="215">
        <f t="shared" si="14"/>
        <v>6.3626149129234616E-2</v>
      </c>
      <c r="L43" s="52">
        <f t="shared" si="15"/>
        <v>0.11139950850539741</v>
      </c>
      <c r="N43" s="27">
        <f t="shared" si="16"/>
        <v>3.5495067261510291</v>
      </c>
      <c r="O43" s="152">
        <f t="shared" si="17"/>
        <v>3.2757593163847813</v>
      </c>
      <c r="P43" s="52">
        <f t="shared" si="8"/>
        <v>-7.7122662636306835E-2</v>
      </c>
    </row>
    <row r="44" spans="1:16" ht="20.100000000000001" customHeight="1" x14ac:dyDescent="0.25">
      <c r="A44" s="38" t="s">
        <v>160</v>
      </c>
      <c r="B44" s="19">
        <v>9050.239999999998</v>
      </c>
      <c r="C44" s="140">
        <v>6696.1900000000005</v>
      </c>
      <c r="D44" s="247">
        <f t="shared" si="11"/>
        <v>6.6450550243690829E-2</v>
      </c>
      <c r="E44" s="215">
        <f t="shared" si="12"/>
        <v>4.9664403944677693E-2</v>
      </c>
      <c r="F44" s="52">
        <f t="shared" si="18"/>
        <v>-0.26010912417792215</v>
      </c>
      <c r="H44" s="19">
        <v>2632.6489999999999</v>
      </c>
      <c r="I44" s="140">
        <v>2222.5949999999993</v>
      </c>
      <c r="J44" s="247">
        <f t="shared" si="13"/>
        <v>7.2875423103354584E-2</v>
      </c>
      <c r="K44" s="215">
        <f t="shared" si="14"/>
        <v>6.1227802289124944E-2</v>
      </c>
      <c r="L44" s="52">
        <f t="shared" si="15"/>
        <v>-0.1557571860130236</v>
      </c>
      <c r="N44" s="27">
        <f t="shared" si="16"/>
        <v>2.9089272770666863</v>
      </c>
      <c r="O44" s="152">
        <f t="shared" si="17"/>
        <v>3.3191934517987081</v>
      </c>
      <c r="P44" s="52">
        <f t="shared" si="8"/>
        <v>0.14103693068110226</v>
      </c>
    </row>
    <row r="45" spans="1:16" ht="20.100000000000001" customHeight="1" x14ac:dyDescent="0.25">
      <c r="A45" s="38" t="s">
        <v>162</v>
      </c>
      <c r="B45" s="19">
        <v>4492.84</v>
      </c>
      <c r="C45" s="140">
        <v>6433.19</v>
      </c>
      <c r="D45" s="247">
        <f t="shared" si="11"/>
        <v>3.2988262207064557E-2</v>
      </c>
      <c r="E45" s="215">
        <f t="shared" si="12"/>
        <v>4.7713781540377594E-2</v>
      </c>
      <c r="F45" s="52">
        <f t="shared" si="18"/>
        <v>0.43187605167332899</v>
      </c>
      <c r="H45" s="19">
        <v>1521.2289999999996</v>
      </c>
      <c r="I45" s="140">
        <v>1942.7749999999996</v>
      </c>
      <c r="J45" s="247">
        <f t="shared" si="13"/>
        <v>4.210975599561239E-2</v>
      </c>
      <c r="K45" s="215">
        <f t="shared" si="14"/>
        <v>5.3519351745259361E-2</v>
      </c>
      <c r="L45" s="52">
        <f t="shared" si="15"/>
        <v>0.2771088376569209</v>
      </c>
      <c r="N45" s="27">
        <f t="shared" si="16"/>
        <v>3.385896225995138</v>
      </c>
      <c r="O45" s="152">
        <f t="shared" si="17"/>
        <v>3.0199247962519369</v>
      </c>
      <c r="P45" s="52">
        <f t="shared" si="8"/>
        <v>-0.10808701900946169</v>
      </c>
    </row>
    <row r="46" spans="1:16" ht="20.100000000000001" customHeight="1" x14ac:dyDescent="0.25">
      <c r="A46" s="38" t="s">
        <v>171</v>
      </c>
      <c r="B46" s="19">
        <v>3862.17</v>
      </c>
      <c r="C46" s="140">
        <v>4330.42</v>
      </c>
      <c r="D46" s="247">
        <f t="shared" si="11"/>
        <v>2.8357626055737249E-2</v>
      </c>
      <c r="E46" s="215">
        <f t="shared" si="12"/>
        <v>3.2117924988704194E-2</v>
      </c>
      <c r="F46" s="52">
        <f t="shared" si="18"/>
        <v>0.12124013184297946</v>
      </c>
      <c r="H46" s="19">
        <v>1683.13</v>
      </c>
      <c r="I46" s="140">
        <v>1779.4079999999999</v>
      </c>
      <c r="J46" s="247">
        <f t="shared" si="13"/>
        <v>4.6591403141075474E-2</v>
      </c>
      <c r="K46" s="215">
        <f t="shared" si="14"/>
        <v>4.9018935620608911E-2</v>
      </c>
      <c r="L46" s="52">
        <f t="shared" si="15"/>
        <v>5.7201761004794509E-2</v>
      </c>
      <c r="N46" s="27">
        <f t="shared" si="16"/>
        <v>4.3579904561425318</v>
      </c>
      <c r="O46" s="152">
        <f t="shared" si="17"/>
        <v>4.1090887258048872</v>
      </c>
      <c r="P46" s="52">
        <f t="shared" si="8"/>
        <v>-5.7113876875710186E-2</v>
      </c>
    </row>
    <row r="47" spans="1:16" ht="20.100000000000001" customHeight="1" x14ac:dyDescent="0.25">
      <c r="A47" s="38" t="s">
        <v>176</v>
      </c>
      <c r="B47" s="19">
        <v>5404.92</v>
      </c>
      <c r="C47" s="140">
        <v>3886.43</v>
      </c>
      <c r="D47" s="247">
        <f t="shared" si="11"/>
        <v>3.9685125258902471E-2</v>
      </c>
      <c r="E47" s="215">
        <f t="shared" si="12"/>
        <v>2.8824933196745266E-2</v>
      </c>
      <c r="F47" s="52">
        <f t="shared" si="18"/>
        <v>-0.28094587893992884</v>
      </c>
      <c r="H47" s="19">
        <v>1693.7280000000001</v>
      </c>
      <c r="I47" s="140">
        <v>1185.6220000000001</v>
      </c>
      <c r="J47" s="247">
        <f t="shared" si="13"/>
        <v>4.6884770670909244E-2</v>
      </c>
      <c r="K47" s="215">
        <f t="shared" si="14"/>
        <v>3.2661384285322753E-2</v>
      </c>
      <c r="L47" s="52">
        <f t="shared" si="15"/>
        <v>-0.29999267887169601</v>
      </c>
      <c r="N47" s="27">
        <f t="shared" si="16"/>
        <v>3.1336782043027469</v>
      </c>
      <c r="O47" s="152">
        <f t="shared" si="17"/>
        <v>3.050671181521345</v>
      </c>
      <c r="P47" s="52">
        <f t="shared" si="8"/>
        <v>-2.648868753257045E-2</v>
      </c>
    </row>
    <row r="48" spans="1:16" ht="20.100000000000001" customHeight="1" x14ac:dyDescent="0.25">
      <c r="A48" s="38" t="s">
        <v>169</v>
      </c>
      <c r="B48" s="19">
        <v>5408.6900000000014</v>
      </c>
      <c r="C48" s="140">
        <v>3508.3799999999992</v>
      </c>
      <c r="D48" s="247">
        <f t="shared" si="11"/>
        <v>3.9712806135257003E-2</v>
      </c>
      <c r="E48" s="215">
        <f t="shared" si="12"/>
        <v>2.6021006200754197E-2</v>
      </c>
      <c r="F48" s="52">
        <f t="shared" si="18"/>
        <v>-0.35134385590595907</v>
      </c>
      <c r="H48" s="19">
        <v>1546.1879999999996</v>
      </c>
      <c r="I48" s="140">
        <v>1078.6949999999999</v>
      </c>
      <c r="J48" s="247">
        <f t="shared" si="13"/>
        <v>4.2800656182168453E-2</v>
      </c>
      <c r="K48" s="215">
        <f t="shared" si="14"/>
        <v>2.9715771065024283E-2</v>
      </c>
      <c r="L48" s="52">
        <f t="shared" si="15"/>
        <v>-0.30235197789660756</v>
      </c>
      <c r="N48" s="27">
        <f t="shared" si="16"/>
        <v>2.8587107044404454</v>
      </c>
      <c r="O48" s="152">
        <f t="shared" si="17"/>
        <v>3.0746241855215235</v>
      </c>
      <c r="P48" s="52">
        <f t="shared" si="8"/>
        <v>7.5528272499102114E-2</v>
      </c>
    </row>
    <row r="49" spans="1:16" ht="20.100000000000001" customHeight="1" x14ac:dyDescent="0.25">
      <c r="A49" s="38" t="s">
        <v>167</v>
      </c>
      <c r="B49" s="19">
        <v>2016.38</v>
      </c>
      <c r="C49" s="140">
        <v>3060.66</v>
      </c>
      <c r="D49" s="247">
        <f t="shared" si="11"/>
        <v>1.4805083677380195E-2</v>
      </c>
      <c r="E49" s="215">
        <f t="shared" si="12"/>
        <v>2.2700349688004252E-2</v>
      </c>
      <c r="F49" s="52">
        <f t="shared" si="18"/>
        <v>0.51789841200567333</v>
      </c>
      <c r="H49" s="19">
        <v>683.29899999999998</v>
      </c>
      <c r="I49" s="140">
        <v>975.9129999999999</v>
      </c>
      <c r="J49" s="247">
        <f t="shared" si="13"/>
        <v>1.891467633212748E-2</v>
      </c>
      <c r="K49" s="215">
        <f t="shared" si="14"/>
        <v>2.6884343848243519E-2</v>
      </c>
      <c r="L49" s="52">
        <f t="shared" si="15"/>
        <v>0.42823712606048003</v>
      </c>
      <c r="N49" s="27">
        <f t="shared" si="16"/>
        <v>3.388741209494242</v>
      </c>
      <c r="O49" s="152">
        <f t="shared" si="17"/>
        <v>3.1885704390556286</v>
      </c>
      <c r="P49" s="52">
        <f t="shared" si="8"/>
        <v>-5.9069358816127515E-2</v>
      </c>
    </row>
    <row r="50" spans="1:16" ht="20.100000000000001" customHeight="1" x14ac:dyDescent="0.25">
      <c r="A50" s="38" t="s">
        <v>178</v>
      </c>
      <c r="B50" s="19">
        <v>5646.18</v>
      </c>
      <c r="C50" s="140">
        <v>4305.7999999999993</v>
      </c>
      <c r="D50" s="247">
        <f t="shared" si="11"/>
        <v>4.1456554497441213E-2</v>
      </c>
      <c r="E50" s="215">
        <f t="shared" si="12"/>
        <v>3.1935322997852983E-2</v>
      </c>
      <c r="F50" s="52">
        <f t="shared" si="18"/>
        <v>-0.2373959030707489</v>
      </c>
      <c r="H50" s="19">
        <v>1268.0609999999997</v>
      </c>
      <c r="I50" s="140">
        <v>969.23799999999994</v>
      </c>
      <c r="J50" s="247">
        <f t="shared" si="13"/>
        <v>3.5101710063082048E-2</v>
      </c>
      <c r="K50" s="215">
        <f t="shared" si="14"/>
        <v>2.6700461683350721E-2</v>
      </c>
      <c r="L50" s="52">
        <f t="shared" si="15"/>
        <v>-0.23565348985577178</v>
      </c>
      <c r="N50" s="27">
        <f t="shared" si="16"/>
        <v>2.2458742016726347</v>
      </c>
      <c r="O50" s="152">
        <f t="shared" si="17"/>
        <v>2.251005620326072</v>
      </c>
      <c r="P50" s="52">
        <f t="shared" si="8"/>
        <v>2.2848201602812738E-3</v>
      </c>
    </row>
    <row r="51" spans="1:16" ht="20.100000000000001" customHeight="1" x14ac:dyDescent="0.25">
      <c r="A51" s="38" t="s">
        <v>181</v>
      </c>
      <c r="B51" s="19">
        <v>214.69999999999996</v>
      </c>
      <c r="C51" s="140">
        <v>2015.7299999999998</v>
      </c>
      <c r="D51" s="247">
        <f t="shared" si="11"/>
        <v>1.5764148947785275E-3</v>
      </c>
      <c r="E51" s="215">
        <f t="shared" si="12"/>
        <v>1.4950296954447998E-2</v>
      </c>
      <c r="F51" s="52">
        <f t="shared" si="18"/>
        <v>8.3885887284583145</v>
      </c>
      <c r="H51" s="19">
        <v>48.444000000000003</v>
      </c>
      <c r="I51" s="140">
        <v>354.23600000000005</v>
      </c>
      <c r="J51" s="247">
        <f t="shared" si="13"/>
        <v>1.340997982191667E-3</v>
      </c>
      <c r="K51" s="215">
        <f t="shared" si="14"/>
        <v>9.7584543165491113E-3</v>
      </c>
      <c r="L51" s="52">
        <f t="shared" si="15"/>
        <v>6.3122780942944434</v>
      </c>
      <c r="N51" s="27">
        <f t="shared" si="16"/>
        <v>2.2563577084303685</v>
      </c>
      <c r="O51" s="152">
        <f t="shared" si="17"/>
        <v>1.7573583763698517</v>
      </c>
      <c r="P51" s="52">
        <f t="shared" si="8"/>
        <v>-0.22115258152380673</v>
      </c>
    </row>
    <row r="52" spans="1:16" ht="20.100000000000001" customHeight="1" x14ac:dyDescent="0.25">
      <c r="A52" s="38" t="s">
        <v>182</v>
      </c>
      <c r="B52" s="19">
        <v>1531.2999999999997</v>
      </c>
      <c r="C52" s="140">
        <v>943.0200000000001</v>
      </c>
      <c r="D52" s="247">
        <f t="shared" si="11"/>
        <v>1.1243428637048716E-2</v>
      </c>
      <c r="E52" s="215">
        <f t="shared" si="12"/>
        <v>6.9942050939280328E-3</v>
      </c>
      <c r="F52" s="52">
        <f t="shared" si="18"/>
        <v>-0.3841703128061123</v>
      </c>
      <c r="H52" s="19">
        <v>420.44500000000011</v>
      </c>
      <c r="I52" s="140">
        <v>263.59100000000001</v>
      </c>
      <c r="J52" s="247">
        <f t="shared" si="13"/>
        <v>1.1638508311092715E-2</v>
      </c>
      <c r="K52" s="215">
        <f t="shared" si="14"/>
        <v>7.2613758391397165E-3</v>
      </c>
      <c r="L52" s="52">
        <f t="shared" si="15"/>
        <v>-0.37306663178299199</v>
      </c>
      <c r="N52" s="27">
        <f t="shared" si="16"/>
        <v>2.7456736106576125</v>
      </c>
      <c r="O52" s="152">
        <f t="shared" si="17"/>
        <v>2.7951793175118231</v>
      </c>
      <c r="P52" s="52">
        <f t="shared" si="8"/>
        <v>1.8030441295734924E-2</v>
      </c>
    </row>
    <row r="53" spans="1:16" ht="20.100000000000001" customHeight="1" x14ac:dyDescent="0.25">
      <c r="A53" s="38" t="s">
        <v>184</v>
      </c>
      <c r="B53" s="19">
        <v>1562.34</v>
      </c>
      <c r="C53" s="140">
        <v>904.25</v>
      </c>
      <c r="D53" s="247">
        <f t="shared" si="11"/>
        <v>1.1471336966503423E-2</v>
      </c>
      <c r="E53" s="215">
        <f t="shared" si="12"/>
        <v>6.706655167636342E-3</v>
      </c>
      <c r="F53" s="52">
        <f t="shared" si="18"/>
        <v>-0.42122073300305946</v>
      </c>
      <c r="H53" s="19">
        <v>411.20299999999997</v>
      </c>
      <c r="I53" s="140">
        <v>245.74799999999996</v>
      </c>
      <c r="J53" s="247">
        <f t="shared" si="13"/>
        <v>1.138267676639336E-2</v>
      </c>
      <c r="K53" s="215">
        <f t="shared" si="14"/>
        <v>6.7698388401611085E-3</v>
      </c>
      <c r="L53" s="52">
        <f t="shared" si="15"/>
        <v>-0.40236817338394909</v>
      </c>
      <c r="N53" s="27">
        <f t="shared" si="16"/>
        <v>2.6319687135962724</v>
      </c>
      <c r="O53" s="152">
        <f t="shared" si="17"/>
        <v>2.7176997511750067</v>
      </c>
      <c r="P53" s="52">
        <f t="shared" si="8"/>
        <v>3.2572969859354095E-2</v>
      </c>
    </row>
    <row r="54" spans="1:16" ht="20.100000000000001" customHeight="1" x14ac:dyDescent="0.25">
      <c r="A54" s="38" t="s">
        <v>180</v>
      </c>
      <c r="B54" s="19">
        <v>471.13</v>
      </c>
      <c r="C54" s="140">
        <v>535.26999999999987</v>
      </c>
      <c r="D54" s="247">
        <f t="shared" si="11"/>
        <v>3.4592284554122396E-3</v>
      </c>
      <c r="E54" s="215">
        <f t="shared" si="12"/>
        <v>3.9699986857403419E-3</v>
      </c>
      <c r="F54" s="52">
        <f>(C54-B54)/B54</f>
        <v>0.13614076794090776</v>
      </c>
      <c r="H54" s="19">
        <v>173.07599999999999</v>
      </c>
      <c r="I54" s="140">
        <v>211.79400000000004</v>
      </c>
      <c r="J54" s="247">
        <f t="shared" si="13"/>
        <v>4.7909868459624499E-3</v>
      </c>
      <c r="K54" s="215">
        <f t="shared" si="14"/>
        <v>5.8344777874614739E-3</v>
      </c>
      <c r="L54" s="52">
        <f t="shared" si="15"/>
        <v>0.22370519309436346</v>
      </c>
      <c r="N54" s="27">
        <f t="shared" si="16"/>
        <v>3.6736357268694415</v>
      </c>
      <c r="O54" s="152">
        <f t="shared" si="17"/>
        <v>3.9567694808227638</v>
      </c>
      <c r="P54" s="52">
        <f t="shared" si="8"/>
        <v>7.7071809783002113E-2</v>
      </c>
    </row>
    <row r="55" spans="1:16" ht="20.100000000000001" customHeight="1" x14ac:dyDescent="0.25">
      <c r="A55" s="38" t="s">
        <v>179</v>
      </c>
      <c r="B55" s="19">
        <v>99.049999999999983</v>
      </c>
      <c r="C55" s="140">
        <v>288.64000000000004</v>
      </c>
      <c r="D55" s="247">
        <f t="shared" si="11"/>
        <v>7.272654649641973E-4</v>
      </c>
      <c r="E55" s="215">
        <f t="shared" si="12"/>
        <v>2.1407895466812872E-3</v>
      </c>
      <c r="F55" s="52">
        <f>(C55-B55)/B55</f>
        <v>1.9140837960625956</v>
      </c>
      <c r="H55" s="19">
        <v>38.68</v>
      </c>
      <c r="I55" s="140">
        <v>117.05300000000001</v>
      </c>
      <c r="J55" s="247">
        <f t="shared" si="13"/>
        <v>1.0707167440998611E-3</v>
      </c>
      <c r="K55" s="215">
        <f t="shared" si="14"/>
        <v>3.2245631531380861E-3</v>
      </c>
      <c r="L55" s="52">
        <f t="shared" si="15"/>
        <v>2.0261892450879011</v>
      </c>
      <c r="N55" s="27">
        <f t="shared" ref="N55:N56" si="19">(H55/B55)*10</f>
        <v>3.9050984351337714</v>
      </c>
      <c r="O55" s="152">
        <f t="shared" ref="O55:O56" si="20">(I55/C55)*10</f>
        <v>4.0553284368070948</v>
      </c>
      <c r="P55" s="52">
        <f t="shared" ref="P55:P56" si="21">(O55-N55)/N55</f>
        <v>3.8470221472964514E-2</v>
      </c>
    </row>
    <row r="56" spans="1:16" ht="20.100000000000001" customHeight="1" x14ac:dyDescent="0.25">
      <c r="A56" s="38" t="s">
        <v>183</v>
      </c>
      <c r="B56" s="19">
        <v>261.98999999999995</v>
      </c>
      <c r="C56" s="140">
        <v>305.74999999999994</v>
      </c>
      <c r="D56" s="247">
        <f t="shared" si="11"/>
        <v>1.9236373464509848E-3</v>
      </c>
      <c r="E56" s="215">
        <f t="shared" si="12"/>
        <v>2.2676912551891745E-3</v>
      </c>
      <c r="F56" s="52">
        <f t="shared" si="18"/>
        <v>0.16702927592656208</v>
      </c>
      <c r="H56" s="19">
        <v>92.205999999999989</v>
      </c>
      <c r="I56" s="140">
        <v>112.245</v>
      </c>
      <c r="J56" s="247">
        <f t="shared" si="13"/>
        <v>2.552391626330708E-3</v>
      </c>
      <c r="K56" s="215">
        <f t="shared" si="14"/>
        <v>3.0921128986355281E-3</v>
      </c>
      <c r="L56" s="52">
        <f t="shared" si="15"/>
        <v>0.21732859033034746</v>
      </c>
      <c r="N56" s="27">
        <f t="shared" si="19"/>
        <v>3.5194473071491279</v>
      </c>
      <c r="O56" s="152">
        <f t="shared" si="20"/>
        <v>3.6711365494685211</v>
      </c>
      <c r="P56" s="52">
        <f t="shared" si="21"/>
        <v>4.3100302144391707E-2</v>
      </c>
    </row>
    <row r="57" spans="1:16" ht="20.100000000000001" customHeight="1" x14ac:dyDescent="0.25">
      <c r="A57" s="38" t="s">
        <v>185</v>
      </c>
      <c r="B57" s="19">
        <v>300.18</v>
      </c>
      <c r="C57" s="140">
        <v>301.58</v>
      </c>
      <c r="D57" s="247">
        <f t="shared" si="11"/>
        <v>2.2040438896815022E-3</v>
      </c>
      <c r="E57" s="215">
        <f t="shared" si="12"/>
        <v>2.2367631356989418E-3</v>
      </c>
      <c r="F57" s="52">
        <f t="shared" ref="F57:F58" si="22">(C57-B57)/B57</f>
        <v>4.6638683456591955E-3</v>
      </c>
      <c r="H57" s="19">
        <v>82.870999999999995</v>
      </c>
      <c r="I57" s="140">
        <v>93.139999999999986</v>
      </c>
      <c r="J57" s="247">
        <f t="shared" si="13"/>
        <v>2.2939857109694826E-3</v>
      </c>
      <c r="K57" s="215">
        <f t="shared" si="14"/>
        <v>2.5658104626389865E-3</v>
      </c>
      <c r="L57" s="52">
        <f t="shared" si="15"/>
        <v>0.12391548310024003</v>
      </c>
      <c r="N57" s="27">
        <f t="shared" si="16"/>
        <v>2.7607102405223531</v>
      </c>
      <c r="O57" s="152">
        <f t="shared" si="17"/>
        <v>3.0884010876052788</v>
      </c>
      <c r="P57" s="52">
        <f t="shared" ref="P57:P58" si="23">(O57-N57)/N57</f>
        <v>0.11869802280333605</v>
      </c>
    </row>
    <row r="58" spans="1:16" ht="20.100000000000001" customHeight="1" x14ac:dyDescent="0.25">
      <c r="A58" s="38" t="s">
        <v>173</v>
      </c>
      <c r="B58" s="19">
        <v>369.43000000000006</v>
      </c>
      <c r="C58" s="140">
        <v>242.84000000000003</v>
      </c>
      <c r="D58" s="247">
        <f t="shared" si="11"/>
        <v>2.7125056105171477E-3</v>
      </c>
      <c r="E58" s="215">
        <f t="shared" si="12"/>
        <v>1.8010994093545032E-3</v>
      </c>
      <c r="F58" s="52">
        <f t="shared" si="22"/>
        <v>-0.34266302141136346</v>
      </c>
      <c r="H58" s="19">
        <v>135.72900000000001</v>
      </c>
      <c r="I58" s="140">
        <v>83.057000000000002</v>
      </c>
      <c r="J58" s="247">
        <f t="shared" si="13"/>
        <v>3.7571694146827836E-3</v>
      </c>
      <c r="K58" s="215">
        <f t="shared" si="14"/>
        <v>2.2880450890638429E-3</v>
      </c>
      <c r="L58" s="52">
        <f t="shared" si="15"/>
        <v>-0.3880673990083181</v>
      </c>
      <c r="N58" s="27">
        <f t="shared" si="16"/>
        <v>3.6740113147280944</v>
      </c>
      <c r="O58" s="152">
        <f t="shared" si="17"/>
        <v>3.4202355460385436</v>
      </c>
      <c r="P58" s="52">
        <f t="shared" si="23"/>
        <v>-6.9073213703026437E-2</v>
      </c>
    </row>
    <row r="59" spans="1:16" ht="20.100000000000001" customHeight="1" x14ac:dyDescent="0.25">
      <c r="A59" s="38" t="s">
        <v>205</v>
      </c>
      <c r="B59" s="19">
        <v>3.9399999999999995</v>
      </c>
      <c r="C59" s="140">
        <v>287.44</v>
      </c>
      <c r="D59" s="247">
        <f t="shared" si="11"/>
        <v>2.8929085633103859E-5</v>
      </c>
      <c r="E59" s="215">
        <f t="shared" si="12"/>
        <v>2.1318893684107161E-3</v>
      </c>
      <c r="F59" s="52">
        <f t="shared" ref="F59:F60" si="24">(C59-B59)/B59</f>
        <v>71.954314720812192</v>
      </c>
      <c r="H59" s="19">
        <v>2.5190000000000001</v>
      </c>
      <c r="I59" s="140">
        <v>74.628000000000014</v>
      </c>
      <c r="J59" s="247">
        <f t="shared" si="13"/>
        <v>6.9729459110329638E-5</v>
      </c>
      <c r="K59" s="215">
        <f t="shared" si="14"/>
        <v>2.0558439253362932E-3</v>
      </c>
      <c r="L59" s="52">
        <f t="shared" si="15"/>
        <v>28.626042080190555</v>
      </c>
      <c r="N59" s="27">
        <f t="shared" si="16"/>
        <v>6.3934010152284273</v>
      </c>
      <c r="O59" s="152">
        <f t="shared" si="17"/>
        <v>2.5962983579181746</v>
      </c>
      <c r="P59" s="52">
        <f t="shared" ref="P59" si="25">(O59-N59)/N59</f>
        <v>-0.59390966533554557</v>
      </c>
    </row>
    <row r="60" spans="1:16" ht="20.100000000000001" customHeight="1" x14ac:dyDescent="0.25">
      <c r="A60" s="38" t="s">
        <v>186</v>
      </c>
      <c r="B60" s="19">
        <v>171.40999999999997</v>
      </c>
      <c r="C60" s="140">
        <v>171.09</v>
      </c>
      <c r="D60" s="247">
        <f t="shared" si="11"/>
        <v>1.2585620731904398E-3</v>
      </c>
      <c r="E60" s="215">
        <f t="shared" si="12"/>
        <v>1.2689429169266263E-3</v>
      </c>
      <c r="F60" s="52">
        <f t="shared" si="24"/>
        <v>-1.8668689107984647E-3</v>
      </c>
      <c r="H60" s="19">
        <v>65.608999999999995</v>
      </c>
      <c r="I60" s="140">
        <v>62.92</v>
      </c>
      <c r="J60" s="247">
        <f t="shared" si="13"/>
        <v>1.8161492984397048E-3</v>
      </c>
      <c r="K60" s="215">
        <f t="shared" si="14"/>
        <v>1.733313230719831E-3</v>
      </c>
      <c r="L60" s="52">
        <f t="shared" si="15"/>
        <v>-4.098523068481448E-2</v>
      </c>
      <c r="N60" s="27">
        <f t="shared" ref="N60" si="26">(H60/B60)*10</f>
        <v>3.8276063240184355</v>
      </c>
      <c r="O60" s="152">
        <f t="shared" ref="O60" si="27">(I60/C60)*10</f>
        <v>3.6775965865918527</v>
      </c>
      <c r="P60" s="52">
        <f t="shared" ref="P60" si="28">(O60-N60)/N60</f>
        <v>-3.9191527217745353E-2</v>
      </c>
    </row>
    <row r="61" spans="1:16" ht="20.100000000000001" customHeight="1" thickBot="1" x14ac:dyDescent="0.3">
      <c r="A61" s="8" t="s">
        <v>17</v>
      </c>
      <c r="B61" s="19">
        <f>B62-SUM(B39:B60)</f>
        <v>189.97000000003027</v>
      </c>
      <c r="C61" s="140">
        <f>C62-SUM(C39:C60)</f>
        <v>138.35999999998603</v>
      </c>
      <c r="D61" s="247">
        <f t="shared" si="11"/>
        <v>1.3948371567821362E-3</v>
      </c>
      <c r="E61" s="215">
        <f t="shared" si="12"/>
        <v>1.0261905545967051E-3</v>
      </c>
      <c r="F61" s="52">
        <f t="shared" si="18"/>
        <v>-0.27167447491728175</v>
      </c>
      <c r="H61" s="19">
        <f>H62-SUM(H39:H60)</f>
        <v>75.560999999986961</v>
      </c>
      <c r="I61" s="140">
        <f>I62-SUM(I39:I60)</f>
        <v>57.729000000006636</v>
      </c>
      <c r="J61" s="247">
        <f t="shared" si="13"/>
        <v>2.0916346406648304E-3</v>
      </c>
      <c r="K61" s="215">
        <f t="shared" si="14"/>
        <v>1.5903121343966405E-3</v>
      </c>
      <c r="L61" s="52">
        <f t="shared" si="15"/>
        <v>-0.23599475920095556</v>
      </c>
      <c r="N61" s="27">
        <f t="shared" si="16"/>
        <v>3.9775227667513251</v>
      </c>
      <c r="O61" s="152">
        <f t="shared" si="17"/>
        <v>4.1723764093677698</v>
      </c>
      <c r="P61" s="52">
        <f t="shared" si="8"/>
        <v>4.8988693225153555E-2</v>
      </c>
    </row>
    <row r="62" spans="1:16" ht="26.25" customHeight="1" thickBot="1" x14ac:dyDescent="0.3">
      <c r="A62" s="12" t="s">
        <v>18</v>
      </c>
      <c r="B62" s="17">
        <v>136195.10999999999</v>
      </c>
      <c r="C62" s="145">
        <v>134828.75999999998</v>
      </c>
      <c r="D62" s="253">
        <f>SUM(D39:D61)</f>
        <v>1.0000000000000002</v>
      </c>
      <c r="E62" s="254">
        <f>SUM(E39:E61)</f>
        <v>1.0000000000000002</v>
      </c>
      <c r="F62" s="57">
        <f t="shared" si="18"/>
        <v>-1.0032298516444577E-2</v>
      </c>
      <c r="G62" s="1"/>
      <c r="H62" s="17">
        <v>36125.333999999988</v>
      </c>
      <c r="I62" s="145">
        <v>36300.421000000002</v>
      </c>
      <c r="J62" s="253">
        <f>SUM(J39:J61)</f>
        <v>0.99999999999999989</v>
      </c>
      <c r="K62" s="254">
        <f>SUM(K39:K61)</f>
        <v>1.0000000000000002</v>
      </c>
      <c r="L62" s="57">
        <f t="shared" si="15"/>
        <v>4.8466541513502446E-3</v>
      </c>
      <c r="M62" s="1"/>
      <c r="N62" s="29">
        <f t="shared" si="16"/>
        <v>2.6524692406357313</v>
      </c>
      <c r="O62" s="146">
        <f t="shared" si="17"/>
        <v>2.6923351516397549</v>
      </c>
      <c r="P62" s="57">
        <f t="shared" si="8"/>
        <v>1.5029735460558524E-2</v>
      </c>
    </row>
    <row r="64" spans="1:16" ht="15.75" thickBot="1" x14ac:dyDescent="0.3"/>
    <row r="65" spans="1:16" x14ac:dyDescent="0.25">
      <c r="A65" s="377" t="s">
        <v>15</v>
      </c>
      <c r="B65" s="365" t="s">
        <v>1</v>
      </c>
      <c r="C65" s="363"/>
      <c r="D65" s="365" t="s">
        <v>104</v>
      </c>
      <c r="E65" s="363"/>
      <c r="F65" s="130" t="s">
        <v>0</v>
      </c>
      <c r="H65" s="375" t="s">
        <v>19</v>
      </c>
      <c r="I65" s="376"/>
      <c r="J65" s="365" t="s">
        <v>104</v>
      </c>
      <c r="K65" s="366"/>
      <c r="L65" s="130" t="s">
        <v>0</v>
      </c>
      <c r="N65" s="373" t="s">
        <v>22</v>
      </c>
      <c r="O65" s="363"/>
      <c r="P65" s="130" t="s">
        <v>0</v>
      </c>
    </row>
    <row r="66" spans="1:16" x14ac:dyDescent="0.25">
      <c r="A66" s="378"/>
      <c r="B66" s="368" t="str">
        <f>B5</f>
        <v>jan-maio</v>
      </c>
      <c r="C66" s="370"/>
      <c r="D66" s="368" t="str">
        <f>B5</f>
        <v>jan-maio</v>
      </c>
      <c r="E66" s="370"/>
      <c r="F66" s="131" t="str">
        <f>F37</f>
        <v>2025/2024</v>
      </c>
      <c r="H66" s="371" t="str">
        <f>B5</f>
        <v>jan-maio</v>
      </c>
      <c r="I66" s="370"/>
      <c r="J66" s="368" t="str">
        <f>B5</f>
        <v>jan-maio</v>
      </c>
      <c r="K66" s="369"/>
      <c r="L66" s="131" t="str">
        <f>L37</f>
        <v>2025/2024</v>
      </c>
      <c r="N66" s="371" t="str">
        <f>B5</f>
        <v>jan-maio</v>
      </c>
      <c r="O66" s="369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154</v>
      </c>
      <c r="B68" s="39">
        <v>45077.100000000006</v>
      </c>
      <c r="C68" s="147">
        <v>45148.500000000015</v>
      </c>
      <c r="D68" s="247">
        <f>B68/$B$96</f>
        <v>0.21171367649844378</v>
      </c>
      <c r="E68" s="246">
        <f>C68/$C$96</f>
        <v>0.21637588025135721</v>
      </c>
      <c r="F68" s="61">
        <f t="shared" ref="F68:F75" si="29">(C68-B68)/B68</f>
        <v>1.5839528274890959E-3</v>
      </c>
      <c r="H68" s="19">
        <v>15399.288999999999</v>
      </c>
      <c r="I68" s="147">
        <v>15020.944999999998</v>
      </c>
      <c r="J68" s="245">
        <f>H68/$H$96</f>
        <v>0.205379579659281</v>
      </c>
      <c r="K68" s="246">
        <f>I68/$I$96</f>
        <v>0.19223287524638361</v>
      </c>
      <c r="L68" s="61">
        <f t="shared" ref="L68:L96" si="30">(I68-H68)/H68</f>
        <v>-2.4568926526413071E-2</v>
      </c>
      <c r="N68" s="41">
        <f t="shared" ref="N68:N96" si="31">(H68/B68)*10</f>
        <v>3.4162111138471634</v>
      </c>
      <c r="O68" s="149">
        <f t="shared" ref="O68:O96" si="32">(I68/C68)*10</f>
        <v>3.3270086492352995</v>
      </c>
      <c r="P68" s="61">
        <f t="shared" si="8"/>
        <v>-2.6111519938066294E-2</v>
      </c>
    </row>
    <row r="69" spans="1:16" ht="20.100000000000001" customHeight="1" x14ac:dyDescent="0.25">
      <c r="A69" s="38" t="s">
        <v>155</v>
      </c>
      <c r="B69" s="19">
        <v>29909.53000000001</v>
      </c>
      <c r="C69" s="140">
        <v>32421.339999999993</v>
      </c>
      <c r="D69" s="247">
        <f t="shared" ref="D69:D95" si="33">B69/$B$96</f>
        <v>0.14047612997820402</v>
      </c>
      <c r="E69" s="215">
        <f t="shared" ref="E69:E95" si="34">C69/$C$96</f>
        <v>0.15538048841995933</v>
      </c>
      <c r="F69" s="52">
        <f t="shared" si="29"/>
        <v>8.3980256460064143E-2</v>
      </c>
      <c r="H69" s="19">
        <v>12844.011999999995</v>
      </c>
      <c r="I69" s="140">
        <v>14844.956000000006</v>
      </c>
      <c r="J69" s="214">
        <f t="shared" ref="J69:J96" si="35">H69/$H$96</f>
        <v>0.17129997272593303</v>
      </c>
      <c r="K69" s="215">
        <f t="shared" ref="K69:K96" si="36">I69/$I$96</f>
        <v>0.18998062870119392</v>
      </c>
      <c r="L69" s="52">
        <f t="shared" si="30"/>
        <v>0.15578808241537076</v>
      </c>
      <c r="N69" s="40">
        <f t="shared" si="31"/>
        <v>4.2942874729225071</v>
      </c>
      <c r="O69" s="143">
        <f t="shared" si="32"/>
        <v>4.5787607791658234</v>
      </c>
      <c r="P69" s="52">
        <f t="shared" si="8"/>
        <v>6.6244588429874254E-2</v>
      </c>
    </row>
    <row r="70" spans="1:16" ht="20.100000000000001" customHeight="1" x14ac:dyDescent="0.25">
      <c r="A70" s="38" t="s">
        <v>159</v>
      </c>
      <c r="B70" s="19">
        <v>24028.079999999998</v>
      </c>
      <c r="C70" s="140">
        <v>24185.569999999992</v>
      </c>
      <c r="D70" s="247">
        <f t="shared" si="33"/>
        <v>0.11285271581354447</v>
      </c>
      <c r="E70" s="215">
        <f t="shared" si="34"/>
        <v>0.11591025168346267</v>
      </c>
      <c r="F70" s="52">
        <f t="shared" si="29"/>
        <v>6.5544146681713366E-3</v>
      </c>
      <c r="H70" s="19">
        <v>10192.941000000001</v>
      </c>
      <c r="I70" s="140">
        <v>10028.496999999998</v>
      </c>
      <c r="J70" s="214">
        <f t="shared" si="35"/>
        <v>0.1359427658037882</v>
      </c>
      <c r="K70" s="215">
        <f t="shared" si="36"/>
        <v>0.12834124701939406</v>
      </c>
      <c r="L70" s="52">
        <f t="shared" si="30"/>
        <v>-1.6133125856414073E-2</v>
      </c>
      <c r="N70" s="40">
        <f t="shared" si="31"/>
        <v>4.2420954982670285</v>
      </c>
      <c r="O70" s="143">
        <f t="shared" si="32"/>
        <v>4.1464794916969092</v>
      </c>
      <c r="P70" s="52">
        <f t="shared" si="8"/>
        <v>-2.2539805294147692E-2</v>
      </c>
    </row>
    <row r="71" spans="1:16" ht="20.100000000000001" customHeight="1" x14ac:dyDescent="0.25">
      <c r="A71" s="38" t="s">
        <v>156</v>
      </c>
      <c r="B71" s="19">
        <v>20714.359999999997</v>
      </c>
      <c r="C71" s="140">
        <v>21997.660000000003</v>
      </c>
      <c r="D71" s="247">
        <f t="shared" si="33"/>
        <v>9.7289162610556187E-2</v>
      </c>
      <c r="E71" s="215">
        <f t="shared" si="34"/>
        <v>0.10542461091664329</v>
      </c>
      <c r="F71" s="52">
        <f t="shared" si="29"/>
        <v>6.1952191619726933E-2</v>
      </c>
      <c r="H71" s="19">
        <v>7699.271999999999</v>
      </c>
      <c r="I71" s="140">
        <v>8327.6230000000032</v>
      </c>
      <c r="J71" s="214">
        <f t="shared" si="35"/>
        <v>0.10268482181498585</v>
      </c>
      <c r="K71" s="215">
        <f t="shared" si="36"/>
        <v>0.10657404798818687</v>
      </c>
      <c r="L71" s="52">
        <f t="shared" si="30"/>
        <v>8.1611741993269524E-2</v>
      </c>
      <c r="N71" s="40">
        <f t="shared" si="31"/>
        <v>3.7168766015459811</v>
      </c>
      <c r="O71" s="143">
        <f t="shared" si="32"/>
        <v>3.7856858411303755</v>
      </c>
      <c r="P71" s="52">
        <f t="shared" si="8"/>
        <v>1.8512651067235923E-2</v>
      </c>
    </row>
    <row r="72" spans="1:16" ht="20.100000000000001" customHeight="1" x14ac:dyDescent="0.25">
      <c r="A72" s="38" t="s">
        <v>165</v>
      </c>
      <c r="B72" s="19">
        <v>48380.80000000001</v>
      </c>
      <c r="C72" s="140">
        <v>37707.96</v>
      </c>
      <c r="D72" s="247">
        <f t="shared" si="33"/>
        <v>0.22723016875388855</v>
      </c>
      <c r="E72" s="215">
        <f t="shared" si="34"/>
        <v>0.18071681312741208</v>
      </c>
      <c r="F72" s="52">
        <f t="shared" si="29"/>
        <v>-0.22060073417554088</v>
      </c>
      <c r="H72" s="19">
        <v>9857.3150000000005</v>
      </c>
      <c r="I72" s="140">
        <v>7526.1909999999998</v>
      </c>
      <c r="J72" s="214">
        <f t="shared" si="35"/>
        <v>0.13146653792062254</v>
      </c>
      <c r="K72" s="215">
        <f t="shared" si="36"/>
        <v>9.6317597566827867E-2</v>
      </c>
      <c r="L72" s="52">
        <f t="shared" si="30"/>
        <v>-0.23648671063063326</v>
      </c>
      <c r="N72" s="40">
        <f t="shared" si="31"/>
        <v>2.0374435726569216</v>
      </c>
      <c r="O72" s="143">
        <f t="shared" si="32"/>
        <v>1.9959157164694139</v>
      </c>
      <c r="P72" s="52">
        <f t="shared" ref="P72:P75" si="37">(O72-N72)/N72</f>
        <v>-2.0382334384531388E-2</v>
      </c>
    </row>
    <row r="73" spans="1:16" ht="20.100000000000001" customHeight="1" x14ac:dyDescent="0.25">
      <c r="A73" s="38" t="s">
        <v>163</v>
      </c>
      <c r="B73" s="19">
        <v>11803.22</v>
      </c>
      <c r="C73" s="140">
        <v>11581.060000000001</v>
      </c>
      <c r="D73" s="247">
        <f t="shared" si="33"/>
        <v>5.5436199327817473E-2</v>
      </c>
      <c r="E73" s="215">
        <f t="shared" si="34"/>
        <v>5.5502664578973439E-2</v>
      </c>
      <c r="F73" s="52">
        <f t="shared" si="29"/>
        <v>-1.8821982475968255E-2</v>
      </c>
      <c r="H73" s="19">
        <v>5483.2429999999986</v>
      </c>
      <c r="I73" s="140">
        <v>6015.3489999999983</v>
      </c>
      <c r="J73" s="214">
        <f t="shared" si="35"/>
        <v>7.3129749205284394E-2</v>
      </c>
      <c r="K73" s="215">
        <f t="shared" si="36"/>
        <v>7.6982362553118869E-2</v>
      </c>
      <c r="L73" s="52">
        <f t="shared" si="30"/>
        <v>9.7042206591974836E-2</v>
      </c>
      <c r="N73" s="40">
        <f t="shared" si="31"/>
        <v>4.6455484181435223</v>
      </c>
      <c r="O73" s="143">
        <f t="shared" si="32"/>
        <v>5.1941264443841906</v>
      </c>
      <c r="P73" s="52">
        <f t="shared" si="37"/>
        <v>0.11808681706946753</v>
      </c>
    </row>
    <row r="74" spans="1:16" ht="20.100000000000001" customHeight="1" x14ac:dyDescent="0.25">
      <c r="A74" s="38" t="s">
        <v>158</v>
      </c>
      <c r="B74" s="19">
        <v>3409.9100000000012</v>
      </c>
      <c r="C74" s="140">
        <v>5707.0700000000006</v>
      </c>
      <c r="D74" s="247">
        <f t="shared" si="33"/>
        <v>1.6015328906003459E-2</v>
      </c>
      <c r="E74" s="215">
        <f t="shared" si="34"/>
        <v>2.7351347108012736E-2</v>
      </c>
      <c r="F74" s="52">
        <f t="shared" si="29"/>
        <v>0.67367173913680967</v>
      </c>
      <c r="H74" s="19">
        <v>1757.4289999999999</v>
      </c>
      <c r="I74" s="140">
        <v>3644.8880000000004</v>
      </c>
      <c r="J74" s="214">
        <f t="shared" si="35"/>
        <v>2.3438746379851081E-2</v>
      </c>
      <c r="K74" s="215">
        <f t="shared" si="36"/>
        <v>4.6646019953540924E-2</v>
      </c>
      <c r="L74" s="52">
        <f t="shared" si="30"/>
        <v>1.0739887642687134</v>
      </c>
      <c r="N74" s="40">
        <f t="shared" si="31"/>
        <v>5.1538867594745881</v>
      </c>
      <c r="O74" s="143">
        <f t="shared" si="32"/>
        <v>6.3866187027669188</v>
      </c>
      <c r="P74" s="52">
        <f t="shared" si="37"/>
        <v>0.23918491050005167</v>
      </c>
    </row>
    <row r="75" spans="1:16" ht="20.100000000000001" customHeight="1" x14ac:dyDescent="0.25">
      <c r="A75" s="38" t="s">
        <v>170</v>
      </c>
      <c r="B75" s="19">
        <v>4271.8400000000011</v>
      </c>
      <c r="C75" s="140">
        <v>4859.01</v>
      </c>
      <c r="D75" s="247">
        <f t="shared" si="33"/>
        <v>2.0063556702030791E-2</v>
      </c>
      <c r="E75" s="215">
        <f t="shared" si="34"/>
        <v>2.3286987738244835E-2</v>
      </c>
      <c r="F75" s="52">
        <f t="shared" si="29"/>
        <v>0.13745130903779146</v>
      </c>
      <c r="H75" s="19">
        <v>1897.6479999999997</v>
      </c>
      <c r="I75" s="140">
        <v>2412.9699999999993</v>
      </c>
      <c r="J75" s="214">
        <f t="shared" si="35"/>
        <v>2.5308840465379619E-2</v>
      </c>
      <c r="K75" s="215">
        <f t="shared" si="36"/>
        <v>3.0880358125488522E-2</v>
      </c>
      <c r="L75" s="52">
        <f t="shared" si="30"/>
        <v>0.27155826581115133</v>
      </c>
      <c r="N75" s="40">
        <f t="shared" si="31"/>
        <v>4.4422263006105078</v>
      </c>
      <c r="O75" s="143">
        <f t="shared" si="32"/>
        <v>4.9659704343065751</v>
      </c>
      <c r="P75" s="52">
        <f t="shared" si="37"/>
        <v>0.11790127252726582</v>
      </c>
    </row>
    <row r="76" spans="1:16" ht="20.100000000000001" customHeight="1" x14ac:dyDescent="0.25">
      <c r="A76" s="38" t="s">
        <v>168</v>
      </c>
      <c r="B76" s="19">
        <v>579.17000000000007</v>
      </c>
      <c r="C76" s="140">
        <v>653.62999999999988</v>
      </c>
      <c r="D76" s="247">
        <f t="shared" si="33"/>
        <v>2.7201885218348936E-3</v>
      </c>
      <c r="E76" s="215">
        <f t="shared" si="34"/>
        <v>3.1325462996266663E-3</v>
      </c>
      <c r="F76" s="52">
        <f t="shared" ref="F76:F81" si="38">(C76-B76)/B76</f>
        <v>0.1285632888443804</v>
      </c>
      <c r="H76" s="19">
        <v>1234.4780000000001</v>
      </c>
      <c r="I76" s="140">
        <v>1450.855</v>
      </c>
      <c r="J76" s="214">
        <f t="shared" si="35"/>
        <v>1.646417394586399E-2</v>
      </c>
      <c r="K76" s="215">
        <f t="shared" si="36"/>
        <v>1.8567542069796002E-2</v>
      </c>
      <c r="L76" s="52">
        <f t="shared" si="30"/>
        <v>0.17527813375369991</v>
      </c>
      <c r="N76" s="40">
        <f t="shared" si="31"/>
        <v>21.314605383566136</v>
      </c>
      <c r="O76" s="143">
        <f t="shared" si="32"/>
        <v>22.196885087893765</v>
      </c>
      <c r="P76" s="52">
        <f t="shared" ref="P76:P81" si="39">(O76-N76)/N76</f>
        <v>4.1393199097548378E-2</v>
      </c>
    </row>
    <row r="77" spans="1:16" ht="20.100000000000001" customHeight="1" x14ac:dyDescent="0.25">
      <c r="A77" s="38" t="s">
        <v>175</v>
      </c>
      <c r="B77" s="19">
        <v>1891.3699999999997</v>
      </c>
      <c r="C77" s="140">
        <v>1991.7</v>
      </c>
      <c r="D77" s="247">
        <f t="shared" si="33"/>
        <v>8.8832000354694841E-3</v>
      </c>
      <c r="E77" s="215">
        <f t="shared" si="34"/>
        <v>9.5452969798914249E-3</v>
      </c>
      <c r="F77" s="52">
        <f t="shared" si="38"/>
        <v>5.3046204603012841E-2</v>
      </c>
      <c r="H77" s="19">
        <v>1083.42</v>
      </c>
      <c r="I77" s="140">
        <v>1284.5790000000002</v>
      </c>
      <c r="J77" s="214">
        <f t="shared" si="35"/>
        <v>1.4449520636599407E-2</v>
      </c>
      <c r="K77" s="215">
        <f t="shared" si="36"/>
        <v>1.6439599149795453E-2</v>
      </c>
      <c r="L77" s="52">
        <f t="shared" si="30"/>
        <v>0.18567037713905973</v>
      </c>
      <c r="N77" s="40">
        <f t="shared" si="31"/>
        <v>5.7282287442435917</v>
      </c>
      <c r="O77" s="143">
        <f t="shared" si="32"/>
        <v>6.4496610935381842</v>
      </c>
      <c r="P77" s="52">
        <f t="shared" si="39"/>
        <v>0.12594335553020186</v>
      </c>
    </row>
    <row r="78" spans="1:16" ht="20.100000000000001" customHeight="1" x14ac:dyDescent="0.25">
      <c r="A78" s="38" t="s">
        <v>172</v>
      </c>
      <c r="B78" s="19">
        <v>3478.5100000000007</v>
      </c>
      <c r="C78" s="140">
        <v>3590.5699999999993</v>
      </c>
      <c r="D78" s="247">
        <f t="shared" si="33"/>
        <v>1.6337522618726619E-2</v>
      </c>
      <c r="E78" s="215">
        <f t="shared" si="34"/>
        <v>1.7207941445543377E-2</v>
      </c>
      <c r="F78" s="52">
        <f t="shared" si="38"/>
        <v>3.2214942604735522E-2</v>
      </c>
      <c r="H78" s="19">
        <v>1145.6120000000003</v>
      </c>
      <c r="I78" s="140">
        <v>1178.461</v>
      </c>
      <c r="J78" s="214">
        <f t="shared" si="35"/>
        <v>1.5278972361167344E-2</v>
      </c>
      <c r="K78" s="215">
        <f t="shared" si="36"/>
        <v>1.5081537572751148E-2</v>
      </c>
      <c r="L78" s="52">
        <f t="shared" si="30"/>
        <v>2.8673756908970661E-2</v>
      </c>
      <c r="N78" s="40">
        <f t="shared" si="31"/>
        <v>3.2933986103245356</v>
      </c>
      <c r="O78" s="143">
        <f t="shared" si="32"/>
        <v>3.2821000565369851</v>
      </c>
      <c r="P78" s="52">
        <f t="shared" si="39"/>
        <v>-3.4306669566600504E-3</v>
      </c>
    </row>
    <row r="79" spans="1:16" ht="20.100000000000001" customHeight="1" x14ac:dyDescent="0.25">
      <c r="A79" s="38" t="s">
        <v>177</v>
      </c>
      <c r="B79" s="19">
        <v>4694.1799999999994</v>
      </c>
      <c r="C79" s="140">
        <v>5631.75</v>
      </c>
      <c r="D79" s="247">
        <f t="shared" si="33"/>
        <v>2.2047161550886471E-2</v>
      </c>
      <c r="E79" s="215">
        <f t="shared" si="34"/>
        <v>2.6990373181956889E-2</v>
      </c>
      <c r="F79" s="52">
        <f t="shared" si="38"/>
        <v>0.1997303043343035</v>
      </c>
      <c r="H79" s="19">
        <v>927.21199999999988</v>
      </c>
      <c r="I79" s="140">
        <v>1155.923</v>
      </c>
      <c r="J79" s="214">
        <f t="shared" si="35"/>
        <v>1.2366182024055867E-2</v>
      </c>
      <c r="K79" s="215">
        <f t="shared" si="36"/>
        <v>1.4793104019316062E-2</v>
      </c>
      <c r="L79" s="52">
        <f t="shared" si="30"/>
        <v>0.24666527180407519</v>
      </c>
      <c r="N79" s="40">
        <f t="shared" si="31"/>
        <v>1.9752374216583088</v>
      </c>
      <c r="O79" s="143">
        <f t="shared" si="32"/>
        <v>2.0525112087716963</v>
      </c>
      <c r="P79" s="52">
        <f t="shared" si="39"/>
        <v>3.9121265254539558E-2</v>
      </c>
    </row>
    <row r="80" spans="1:16" ht="20.100000000000001" customHeight="1" x14ac:dyDescent="0.25">
      <c r="A80" s="38" t="s">
        <v>189</v>
      </c>
      <c r="B80" s="19">
        <v>1226.5499999999997</v>
      </c>
      <c r="C80" s="140">
        <v>936.96000000000015</v>
      </c>
      <c r="D80" s="247">
        <f t="shared" si="33"/>
        <v>5.7607390428658038E-3</v>
      </c>
      <c r="E80" s="215">
        <f t="shared" si="34"/>
        <v>4.490415955354256E-3</v>
      </c>
      <c r="F80" s="52">
        <f t="shared" si="38"/>
        <v>-0.23610125963067111</v>
      </c>
      <c r="H80" s="19">
        <v>1053.0300000000002</v>
      </c>
      <c r="I80" s="140">
        <v>769.00200000000007</v>
      </c>
      <c r="J80" s="214">
        <f t="shared" si="35"/>
        <v>1.4044210662493102E-2</v>
      </c>
      <c r="K80" s="215">
        <f t="shared" si="36"/>
        <v>9.8414224624495672E-3</v>
      </c>
      <c r="L80" s="52">
        <f t="shared" si="30"/>
        <v>-0.26972450927324015</v>
      </c>
      <c r="N80" s="40">
        <f t="shared" si="31"/>
        <v>8.5853002323590601</v>
      </c>
      <c r="O80" s="143">
        <f t="shared" si="32"/>
        <v>8.2074154713114744</v>
      </c>
      <c r="P80" s="52">
        <f t="shared" si="39"/>
        <v>-4.4015322798297868E-2</v>
      </c>
    </row>
    <row r="81" spans="1:16" ht="20.100000000000001" customHeight="1" x14ac:dyDescent="0.25">
      <c r="A81" s="38" t="s">
        <v>196</v>
      </c>
      <c r="B81" s="19">
        <v>511.9</v>
      </c>
      <c r="C81" s="140">
        <v>1360.96</v>
      </c>
      <c r="D81" s="247">
        <f t="shared" si="33"/>
        <v>2.404241421909425E-3</v>
      </c>
      <c r="E81" s="215">
        <f t="shared" si="34"/>
        <v>6.5224518641125847E-3</v>
      </c>
      <c r="F81" s="52">
        <f t="shared" si="38"/>
        <v>1.6586442664582928</v>
      </c>
      <c r="H81" s="19">
        <v>194.24800000000002</v>
      </c>
      <c r="I81" s="140">
        <v>509.7290000000001</v>
      </c>
      <c r="J81" s="214">
        <f t="shared" si="35"/>
        <v>2.5906762701613057E-3</v>
      </c>
      <c r="K81" s="215">
        <f t="shared" si="36"/>
        <v>6.5233359995968227E-3</v>
      </c>
      <c r="L81" s="52">
        <f t="shared" si="30"/>
        <v>1.6241145339977765</v>
      </c>
      <c r="N81" s="40">
        <f t="shared" si="31"/>
        <v>3.794647392068764</v>
      </c>
      <c r="O81" s="143">
        <f t="shared" si="32"/>
        <v>3.7453635668939578</v>
      </c>
      <c r="P81" s="52">
        <f t="shared" si="39"/>
        <v>-1.2987721936381999E-2</v>
      </c>
    </row>
    <row r="82" spans="1:16" ht="20.100000000000001" customHeight="1" x14ac:dyDescent="0.25">
      <c r="A82" s="38" t="s">
        <v>191</v>
      </c>
      <c r="B82" s="19">
        <v>737.81000000000006</v>
      </c>
      <c r="C82" s="140">
        <v>1038.8</v>
      </c>
      <c r="D82" s="247">
        <f t="shared" si="33"/>
        <v>3.4652732242605845E-3</v>
      </c>
      <c r="E82" s="215">
        <f t="shared" si="34"/>
        <v>4.978487976457906E-3</v>
      </c>
      <c r="F82" s="52">
        <f t="shared" ref="F82:F93" si="40">(C82-B82)/B82</f>
        <v>0.40795055637630268</v>
      </c>
      <c r="H82" s="19">
        <v>300.21899999999999</v>
      </c>
      <c r="I82" s="140">
        <v>357.06700000000006</v>
      </c>
      <c r="J82" s="214">
        <f t="shared" si="35"/>
        <v>4.00400642040874E-3</v>
      </c>
      <c r="K82" s="215">
        <f t="shared" si="36"/>
        <v>4.5696203578137378E-3</v>
      </c>
      <c r="L82" s="52">
        <f t="shared" si="30"/>
        <v>0.18935510410733522</v>
      </c>
      <c r="N82" s="40">
        <f t="shared" si="31"/>
        <v>4.0690557189520336</v>
      </c>
      <c r="O82" s="143">
        <f t="shared" si="32"/>
        <v>3.4373026569118221</v>
      </c>
      <c r="P82" s="52">
        <f t="shared" ref="P82:P87" si="41">(O82-N82)/N82</f>
        <v>-0.15525790396473521</v>
      </c>
    </row>
    <row r="83" spans="1:16" ht="20.100000000000001" customHeight="1" x14ac:dyDescent="0.25">
      <c r="A83" s="38" t="s">
        <v>201</v>
      </c>
      <c r="B83" s="19">
        <v>122.80999999999999</v>
      </c>
      <c r="C83" s="140">
        <v>139.08000000000004</v>
      </c>
      <c r="D83" s="247">
        <f t="shared" si="33"/>
        <v>5.7680189299608609E-4</v>
      </c>
      <c r="E83" s="215">
        <f t="shared" si="34"/>
        <v>6.6654611837289749E-4</v>
      </c>
      <c r="F83" s="52">
        <f t="shared" si="40"/>
        <v>0.13248106831691275</v>
      </c>
      <c r="H83" s="19">
        <v>168.89600000000002</v>
      </c>
      <c r="I83" s="140">
        <v>298.40199999999999</v>
      </c>
      <c r="J83" s="214">
        <f t="shared" si="35"/>
        <v>2.2525578606995382E-3</v>
      </c>
      <c r="K83" s="215">
        <f t="shared" si="36"/>
        <v>3.8188459141066931E-3</v>
      </c>
      <c r="L83" s="52">
        <f t="shared" si="30"/>
        <v>0.76677955665024611</v>
      </c>
      <c r="N83" s="40">
        <f t="shared" si="31"/>
        <v>13.752626007654102</v>
      </c>
      <c r="O83" s="143">
        <f t="shared" si="32"/>
        <v>21.455421340235826</v>
      </c>
      <c r="P83" s="52">
        <f t="shared" si="41"/>
        <v>0.56009632838809764</v>
      </c>
    </row>
    <row r="84" spans="1:16" ht="20.100000000000001" customHeight="1" x14ac:dyDescent="0.25">
      <c r="A84" s="38" t="s">
        <v>198</v>
      </c>
      <c r="B84" s="19">
        <v>1042.78</v>
      </c>
      <c r="C84" s="140">
        <v>1256.42</v>
      </c>
      <c r="D84" s="247">
        <f t="shared" si="33"/>
        <v>4.8976262354731596E-3</v>
      </c>
      <c r="E84" s="215">
        <f t="shared" si="34"/>
        <v>6.0214399917031605E-3</v>
      </c>
      <c r="F84" s="52">
        <f t="shared" si="40"/>
        <v>0.20487542914133383</v>
      </c>
      <c r="H84" s="19">
        <v>223.88300000000004</v>
      </c>
      <c r="I84" s="140">
        <v>248.60799999999998</v>
      </c>
      <c r="J84" s="214">
        <f t="shared" si="35"/>
        <v>2.985916845437398E-3</v>
      </c>
      <c r="K84" s="215">
        <f t="shared" si="36"/>
        <v>3.1815994698904055E-3</v>
      </c>
      <c r="L84" s="52">
        <f t="shared" si="30"/>
        <v>0.11043714797461145</v>
      </c>
      <c r="N84" s="40">
        <f t="shared" si="31"/>
        <v>2.1469821055256149</v>
      </c>
      <c r="O84" s="143">
        <f t="shared" si="32"/>
        <v>1.9787013896626919</v>
      </c>
      <c r="P84" s="52">
        <f t="shared" si="41"/>
        <v>-7.8380120369808653E-2</v>
      </c>
    </row>
    <row r="85" spans="1:16" ht="20.100000000000001" customHeight="1" x14ac:dyDescent="0.25">
      <c r="A85" s="38" t="s">
        <v>194</v>
      </c>
      <c r="B85" s="19">
        <v>2019.1700000000003</v>
      </c>
      <c r="C85" s="140">
        <v>1621.6799999999996</v>
      </c>
      <c r="D85" s="247">
        <f t="shared" si="33"/>
        <v>9.4834384682103041E-3</v>
      </c>
      <c r="E85" s="215">
        <f t="shared" si="34"/>
        <v>7.7719622464981286E-3</v>
      </c>
      <c r="F85" s="52">
        <f t="shared" si="40"/>
        <v>-0.19685811496803174</v>
      </c>
      <c r="H85" s="19">
        <v>179.935</v>
      </c>
      <c r="I85" s="140">
        <v>245.53</v>
      </c>
      <c r="J85" s="214">
        <f t="shared" si="35"/>
        <v>2.3997844748541788E-3</v>
      </c>
      <c r="K85" s="215">
        <f t="shared" si="36"/>
        <v>3.1422082871114016E-3</v>
      </c>
      <c r="L85" s="52">
        <f t="shared" si="30"/>
        <v>0.36454830911162361</v>
      </c>
      <c r="N85" s="40">
        <f t="shared" si="31"/>
        <v>0.89113348554108851</v>
      </c>
      <c r="O85" s="143">
        <f t="shared" si="32"/>
        <v>1.5140471609688722</v>
      </c>
      <c r="P85" s="52">
        <f t="shared" si="41"/>
        <v>0.69901275794788009</v>
      </c>
    </row>
    <row r="86" spans="1:16" ht="20.100000000000001" customHeight="1" x14ac:dyDescent="0.25">
      <c r="A86" s="38" t="s">
        <v>197</v>
      </c>
      <c r="B86" s="19">
        <v>517.72</v>
      </c>
      <c r="C86" s="140">
        <v>541.88</v>
      </c>
      <c r="D86" s="247">
        <f t="shared" si="33"/>
        <v>2.4315762237760259E-3</v>
      </c>
      <c r="E86" s="215">
        <f t="shared" si="34"/>
        <v>2.59698023169331E-3</v>
      </c>
      <c r="F86" s="52">
        <f t="shared" si="40"/>
        <v>4.6666151587730756E-2</v>
      </c>
      <c r="H86" s="19">
        <v>261.12400000000002</v>
      </c>
      <c r="I86" s="140">
        <v>245.25799999999998</v>
      </c>
      <c r="J86" s="214">
        <f t="shared" si="35"/>
        <v>3.4825982783328571E-3</v>
      </c>
      <c r="K86" s="215">
        <f t="shared" si="36"/>
        <v>3.1387273248905147E-3</v>
      </c>
      <c r="L86" s="52">
        <f t="shared" si="30"/>
        <v>-6.0760405018305638E-2</v>
      </c>
      <c r="N86" s="40">
        <f t="shared" si="31"/>
        <v>5.0437302016534034</v>
      </c>
      <c r="O86" s="143">
        <f t="shared" si="32"/>
        <v>4.5260574296892297</v>
      </c>
      <c r="P86" s="52">
        <f t="shared" si="41"/>
        <v>-0.10263688803070264</v>
      </c>
    </row>
    <row r="87" spans="1:16" ht="20.100000000000001" customHeight="1" x14ac:dyDescent="0.25">
      <c r="A87" s="38" t="s">
        <v>190</v>
      </c>
      <c r="B87" s="19">
        <v>433.13999999999993</v>
      </c>
      <c r="C87" s="140">
        <v>470.5299999999998</v>
      </c>
      <c r="D87" s="247">
        <f t="shared" si="33"/>
        <v>2.0343292234535032E-3</v>
      </c>
      <c r="E87" s="215">
        <f t="shared" si="34"/>
        <v>2.2550326795944724E-3</v>
      </c>
      <c r="F87" s="52">
        <f t="shared" si="40"/>
        <v>8.6323128780532568E-2</v>
      </c>
      <c r="H87" s="19">
        <v>199.33199999999999</v>
      </c>
      <c r="I87" s="140">
        <v>233.72699999999998</v>
      </c>
      <c r="J87" s="214">
        <f t="shared" si="35"/>
        <v>2.6584813346021237E-3</v>
      </c>
      <c r="K87" s="215">
        <f t="shared" si="36"/>
        <v>2.991157562504323E-3</v>
      </c>
      <c r="L87" s="52">
        <f t="shared" si="30"/>
        <v>0.17255132141352109</v>
      </c>
      <c r="N87" s="40">
        <f t="shared" si="31"/>
        <v>4.6020224407812718</v>
      </c>
      <c r="O87" s="143">
        <f t="shared" si="32"/>
        <v>4.9673134550400624</v>
      </c>
      <c r="P87" s="52">
        <f t="shared" si="41"/>
        <v>7.9376191437427288E-2</v>
      </c>
    </row>
    <row r="88" spans="1:16" ht="20.100000000000001" customHeight="1" x14ac:dyDescent="0.25">
      <c r="A88" s="38" t="s">
        <v>224</v>
      </c>
      <c r="B88" s="19">
        <v>2630.0099999999998</v>
      </c>
      <c r="C88" s="140">
        <v>648</v>
      </c>
      <c r="D88" s="247">
        <f t="shared" si="33"/>
        <v>1.2352371521851938E-2</v>
      </c>
      <c r="E88" s="215">
        <f t="shared" si="34"/>
        <v>3.1055643133853709E-3</v>
      </c>
      <c r="F88" s="52">
        <f t="shared" si="40"/>
        <v>-0.7536131041326839</v>
      </c>
      <c r="H88" s="19">
        <v>751.08200000000011</v>
      </c>
      <c r="I88" s="140">
        <v>217.733</v>
      </c>
      <c r="J88" s="214">
        <f t="shared" si="35"/>
        <v>1.0017144651915562E-2</v>
      </c>
      <c r="K88" s="215">
        <f t="shared" si="36"/>
        <v>2.7864718648540985E-3</v>
      </c>
      <c r="L88" s="52">
        <f t="shared" si="30"/>
        <v>-0.7101075515056946</v>
      </c>
      <c r="N88" s="40">
        <f t="shared" ref="N88:N93" si="42">(H88/B88)*10</f>
        <v>2.8558142364477708</v>
      </c>
      <c r="O88" s="143">
        <f t="shared" ref="O88:O93" si="43">(I88/C88)*10</f>
        <v>3.3600771604938275</v>
      </c>
      <c r="P88" s="52">
        <f t="shared" ref="P88:P93" si="44">(O88-N88)/N88</f>
        <v>0.17657413343288342</v>
      </c>
    </row>
    <row r="89" spans="1:16" ht="20.100000000000001" customHeight="1" x14ac:dyDescent="0.25">
      <c r="A89" s="38" t="s">
        <v>192</v>
      </c>
      <c r="B89" s="19">
        <v>377.80999999999995</v>
      </c>
      <c r="C89" s="140">
        <v>485.46000000000004</v>
      </c>
      <c r="D89" s="247">
        <f t="shared" si="33"/>
        <v>1.7744607376667314E-3</v>
      </c>
      <c r="E89" s="215">
        <f t="shared" si="34"/>
        <v>2.326585264777874E-3</v>
      </c>
      <c r="F89" s="52">
        <f t="shared" si="40"/>
        <v>0.28493157936528973</v>
      </c>
      <c r="H89" s="19">
        <v>134.78100000000003</v>
      </c>
      <c r="I89" s="140">
        <v>167.64200000000002</v>
      </c>
      <c r="J89" s="214">
        <f t="shared" si="35"/>
        <v>1.7975677400468011E-3</v>
      </c>
      <c r="K89" s="215">
        <f t="shared" si="36"/>
        <v>2.1454245170363282E-3</v>
      </c>
      <c r="L89" s="52">
        <f t="shared" ref="L89" si="45">(I89-H89)/H89</f>
        <v>0.24381032934909211</v>
      </c>
      <c r="N89" s="40">
        <f t="shared" ref="N89" si="46">(H89/B89)*10</f>
        <v>3.5674280723114808</v>
      </c>
      <c r="O89" s="143">
        <f t="shared" ref="O89" si="47">(I89/C89)*10</f>
        <v>3.4532608247847407</v>
      </c>
      <c r="P89" s="52">
        <f t="shared" ref="P89" si="48">(O89-N89)/N89</f>
        <v>-3.2002676777941746E-2</v>
      </c>
    </row>
    <row r="90" spans="1:16" ht="20.100000000000001" customHeight="1" x14ac:dyDescent="0.25">
      <c r="A90" s="38" t="s">
        <v>225</v>
      </c>
      <c r="B90" s="19">
        <v>479.25</v>
      </c>
      <c r="C90" s="140">
        <v>608.8599999999999</v>
      </c>
      <c r="D90" s="247">
        <f t="shared" si="33"/>
        <v>2.2508941227780662E-3</v>
      </c>
      <c r="E90" s="215">
        <f t="shared" si="34"/>
        <v>2.9179843948268776E-3</v>
      </c>
      <c r="F90" s="52">
        <f t="shared" si="40"/>
        <v>0.27044340114762627</v>
      </c>
      <c r="H90" s="19">
        <v>151.55500000000001</v>
      </c>
      <c r="I90" s="140">
        <v>163.53199999999998</v>
      </c>
      <c r="J90" s="214">
        <f t="shared" si="35"/>
        <v>2.0212817744548034E-3</v>
      </c>
      <c r="K90" s="215">
        <f t="shared" si="36"/>
        <v>2.0928261540663121E-3</v>
      </c>
      <c r="L90" s="52">
        <f t="shared" si="30"/>
        <v>7.9027415789647157E-2</v>
      </c>
      <c r="N90" s="40">
        <f t="shared" si="42"/>
        <v>3.1623369848721961</v>
      </c>
      <c r="O90" s="143">
        <f t="shared" si="43"/>
        <v>2.6858719574286374</v>
      </c>
      <c r="P90" s="52">
        <f t="shared" si="44"/>
        <v>-0.15066864465199137</v>
      </c>
    </row>
    <row r="91" spans="1:16" ht="20.100000000000001" customHeight="1" x14ac:dyDescent="0.25">
      <c r="A91" s="38" t="s">
        <v>200</v>
      </c>
      <c r="B91" s="19">
        <v>59.919999999999987</v>
      </c>
      <c r="C91" s="140">
        <v>189.59000000000003</v>
      </c>
      <c r="D91" s="247">
        <f t="shared" si="33"/>
        <v>2.8142634499084339E-4</v>
      </c>
      <c r="E91" s="215">
        <f t="shared" si="34"/>
        <v>9.0861718854125403E-4</v>
      </c>
      <c r="F91" s="52">
        <f t="shared" si="40"/>
        <v>2.1640520694259022</v>
      </c>
      <c r="H91" s="19">
        <v>87.751000000000033</v>
      </c>
      <c r="I91" s="140">
        <v>154.65</v>
      </c>
      <c r="J91" s="214">
        <f t="shared" si="35"/>
        <v>1.1703308831129526E-3</v>
      </c>
      <c r="K91" s="215">
        <f t="shared" si="36"/>
        <v>1.9791573803680947E-3</v>
      </c>
      <c r="L91" s="52">
        <f t="shared" si="30"/>
        <v>0.76237307836947665</v>
      </c>
      <c r="N91" s="40">
        <f t="shared" si="42"/>
        <v>14.644692923898539</v>
      </c>
      <c r="O91" s="143">
        <f t="shared" si="43"/>
        <v>8.1570757951368726</v>
      </c>
      <c r="P91" s="52">
        <f t="shared" si="44"/>
        <v>-0.44300124027691862</v>
      </c>
    </row>
    <row r="92" spans="1:16" ht="20.100000000000001" customHeight="1" x14ac:dyDescent="0.25">
      <c r="A92" s="38" t="s">
        <v>208</v>
      </c>
      <c r="B92" s="19">
        <v>314.08000000000004</v>
      </c>
      <c r="C92" s="140">
        <v>503.48000000000008</v>
      </c>
      <c r="D92" s="247">
        <f t="shared" si="33"/>
        <v>1.4751399605261034E-3</v>
      </c>
      <c r="E92" s="215">
        <f t="shared" si="34"/>
        <v>2.4129467909001032E-3</v>
      </c>
      <c r="F92" s="52">
        <f t="shared" si="40"/>
        <v>0.60303107488537955</v>
      </c>
      <c r="H92" s="19">
        <v>88.237000000000009</v>
      </c>
      <c r="I92" s="140">
        <v>136.56900000000002</v>
      </c>
      <c r="J92" s="214">
        <f t="shared" si="35"/>
        <v>1.1768126418301508E-3</v>
      </c>
      <c r="K92" s="215">
        <f t="shared" si="36"/>
        <v>1.7477629762656989E-3</v>
      </c>
      <c r="L92" s="52">
        <f t="shared" si="30"/>
        <v>0.54775207679318205</v>
      </c>
      <c r="N92" s="40">
        <f t="shared" si="42"/>
        <v>2.8093797758532855</v>
      </c>
      <c r="O92" s="143">
        <f t="shared" si="43"/>
        <v>2.7125009930881068</v>
      </c>
      <c r="P92" s="52">
        <f t="shared" si="44"/>
        <v>-3.4484046478107058E-2</v>
      </c>
    </row>
    <row r="93" spans="1:16" ht="20.100000000000001" customHeight="1" x14ac:dyDescent="0.25">
      <c r="A93" s="38" t="s">
        <v>174</v>
      </c>
      <c r="B93" s="19">
        <v>466.81</v>
      </c>
      <c r="C93" s="140">
        <v>303.56</v>
      </c>
      <c r="D93" s="247">
        <f t="shared" si="33"/>
        <v>2.192467157963545E-3</v>
      </c>
      <c r="E93" s="215">
        <f t="shared" si="34"/>
        <v>1.4548226897704679E-3</v>
      </c>
      <c r="F93" s="52">
        <f t="shared" si="40"/>
        <v>-0.34971401640924571</v>
      </c>
      <c r="H93" s="19">
        <v>143.50899999999999</v>
      </c>
      <c r="I93" s="140">
        <v>118.47099999999999</v>
      </c>
      <c r="J93" s="214">
        <f t="shared" si="35"/>
        <v>1.9139726579145153E-3</v>
      </c>
      <c r="K93" s="215">
        <f t="shared" si="36"/>
        <v>1.5161510120244974E-3</v>
      </c>
      <c r="L93" s="52">
        <f t="shared" si="30"/>
        <v>-0.17446989387425177</v>
      </c>
      <c r="N93" s="40">
        <f t="shared" si="42"/>
        <v>3.0742486236370254</v>
      </c>
      <c r="O93" s="143">
        <f t="shared" si="43"/>
        <v>3.9027210436157596</v>
      </c>
      <c r="P93" s="52">
        <f t="shared" si="44"/>
        <v>0.26948777454394701</v>
      </c>
    </row>
    <row r="94" spans="1:16" ht="20.100000000000001" customHeight="1" x14ac:dyDescent="0.25">
      <c r="A94" s="38" t="s">
        <v>195</v>
      </c>
      <c r="B94" s="19">
        <v>571.05999999999995</v>
      </c>
      <c r="C94" s="140">
        <v>179.92</v>
      </c>
      <c r="D94" s="247">
        <f t="shared" si="33"/>
        <v>2.6820982738730149E-3</v>
      </c>
      <c r="E94" s="215">
        <f t="shared" si="34"/>
        <v>8.6227335071650606E-4</v>
      </c>
      <c r="F94" s="52">
        <f t="shared" ref="F94" si="49">(C94-B94)/B94</f>
        <v>-0.68493678422582571</v>
      </c>
      <c r="H94" s="19">
        <v>181.03800000000001</v>
      </c>
      <c r="I94" s="140">
        <v>95.915999999999983</v>
      </c>
      <c r="J94" s="214">
        <f t="shared" si="35"/>
        <v>2.4144951330127592E-3</v>
      </c>
      <c r="K94" s="215">
        <f t="shared" si="36"/>
        <v>1.2274998984506053E-3</v>
      </c>
      <c r="L94" s="52">
        <f t="shared" si="30"/>
        <v>-0.47018857919331863</v>
      </c>
      <c r="N94" s="40">
        <f t="shared" si="31"/>
        <v>3.1702097853115263</v>
      </c>
      <c r="O94" s="143">
        <f t="shared" si="32"/>
        <v>5.3310360160071131</v>
      </c>
      <c r="P94" s="52">
        <f t="shared" ref="P94" si="50">(O94-N94)/N94</f>
        <v>0.68160354583072158</v>
      </c>
    </row>
    <row r="95" spans="1:16" ht="20.100000000000001" customHeight="1" thickBot="1" x14ac:dyDescent="0.3">
      <c r="A95" s="8" t="s">
        <v>17</v>
      </c>
      <c r="B95" s="19">
        <f>B96-SUM(B68:B94)</f>
        <v>3166.5000000000291</v>
      </c>
      <c r="C95" s="140">
        <f>C96-SUM(C68:C94)</f>
        <v>2896.7299999999523</v>
      </c>
      <c r="D95" s="247">
        <f t="shared" si="33"/>
        <v>1.4872104829998564E-2</v>
      </c>
      <c r="E95" s="215">
        <f t="shared" si="34"/>
        <v>1.3882687212210892E-2</v>
      </c>
      <c r="F95" s="52">
        <f>(C95-B95)/B95</f>
        <v>-8.5195010263721574E-2</v>
      </c>
      <c r="H95" s="196">
        <f>H96-SUM(H68:H94)</f>
        <v>1339.1589999999997</v>
      </c>
      <c r="I95" s="119">
        <f>I96-SUM(I68:I94)</f>
        <v>1286.2410000000382</v>
      </c>
      <c r="J95" s="214">
        <f t="shared" si="35"/>
        <v>1.7860299427911445E-2</v>
      </c>
      <c r="K95" s="215">
        <f t="shared" si="36"/>
        <v>1.6460868852777977E-2</v>
      </c>
      <c r="L95" s="52">
        <f t="shared" si="30"/>
        <v>-3.9515845392489972E-2</v>
      </c>
      <c r="N95" s="40">
        <f t="shared" si="31"/>
        <v>4.2291457445128291</v>
      </c>
      <c r="O95" s="143">
        <f t="shared" si="32"/>
        <v>4.4403206374085933</v>
      </c>
      <c r="P95" s="52">
        <f>(O95-N95)/N95</f>
        <v>4.9933226626146979E-2</v>
      </c>
    </row>
    <row r="96" spans="1:16" ht="26.25" customHeight="1" thickBot="1" x14ac:dyDescent="0.3">
      <c r="A96" s="12" t="s">
        <v>18</v>
      </c>
      <c r="B96" s="17">
        <v>212915.39000000007</v>
      </c>
      <c r="C96" s="145">
        <v>208657.72999999995</v>
      </c>
      <c r="D96" s="243">
        <f>SUM(D68:D95)</f>
        <v>0.99999999999999989</v>
      </c>
      <c r="E96" s="244">
        <f>SUM(E68:E95)</f>
        <v>1</v>
      </c>
      <c r="F96" s="57">
        <f>(C96-B96)/B96</f>
        <v>-1.9996957476864956E-2</v>
      </c>
      <c r="G96" s="1"/>
      <c r="H96" s="17">
        <v>74979.649999999951</v>
      </c>
      <c r="I96" s="145">
        <v>78139.314000000013</v>
      </c>
      <c r="J96" s="255">
        <f t="shared" si="35"/>
        <v>1</v>
      </c>
      <c r="K96" s="244">
        <f t="shared" si="36"/>
        <v>1</v>
      </c>
      <c r="L96" s="57">
        <f t="shared" si="30"/>
        <v>4.2140287397981514E-2</v>
      </c>
      <c r="M96" s="1"/>
      <c r="N96" s="37">
        <f t="shared" si="31"/>
        <v>3.5215702350121298</v>
      </c>
      <c r="O96" s="150">
        <f t="shared" si="32"/>
        <v>3.7448559418335488</v>
      </c>
      <c r="P96" s="57">
        <f>(O96-N96)/N96</f>
        <v>6.3405155064484978E-2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6"/>
  <sheetViews>
    <sheetView showGridLines="0" topLeftCell="A82" workbookViewId="0">
      <selection activeCell="D96" sqref="D96"/>
    </sheetView>
  </sheetViews>
  <sheetFormatPr defaultRowHeight="15" x14ac:dyDescent="0.25"/>
  <cols>
    <col min="1" max="1" width="32.5703125" customWidth="1"/>
    <col min="4" max="4" width="9.140625" customWidth="1"/>
    <col min="6" max="6" width="10.85546875" customWidth="1"/>
    <col min="7" max="7" width="2" customWidth="1"/>
    <col min="10" max="10" width="9.140625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135</v>
      </c>
    </row>
    <row r="3" spans="1:19" ht="8.25" customHeight="1" thickBot="1" x14ac:dyDescent="0.3"/>
    <row r="4" spans="1:19" x14ac:dyDescent="0.25">
      <c r="A4" s="377" t="s">
        <v>3</v>
      </c>
      <c r="B4" s="365" t="s">
        <v>1</v>
      </c>
      <c r="C4" s="363"/>
      <c r="D4" s="365" t="s">
        <v>104</v>
      </c>
      <c r="E4" s="363"/>
      <c r="F4" s="130" t="s">
        <v>0</v>
      </c>
      <c r="H4" s="375" t="s">
        <v>19</v>
      </c>
      <c r="I4" s="376"/>
      <c r="J4" s="365" t="s">
        <v>104</v>
      </c>
      <c r="K4" s="366"/>
      <c r="L4" s="130" t="s">
        <v>0</v>
      </c>
      <c r="N4" s="373" t="s">
        <v>22</v>
      </c>
      <c r="O4" s="363"/>
      <c r="P4" s="130" t="s">
        <v>0</v>
      </c>
    </row>
    <row r="5" spans="1:19" x14ac:dyDescent="0.25">
      <c r="A5" s="378"/>
      <c r="B5" s="368" t="s">
        <v>217</v>
      </c>
      <c r="C5" s="370"/>
      <c r="D5" s="368" t="str">
        <f>B5</f>
        <v>jan-maio</v>
      </c>
      <c r="E5" s="370"/>
      <c r="F5" s="131" t="s">
        <v>152</v>
      </c>
      <c r="H5" s="371" t="str">
        <f>B5</f>
        <v>jan-maio</v>
      </c>
      <c r="I5" s="370"/>
      <c r="J5" s="368" t="str">
        <f>B5</f>
        <v>jan-maio</v>
      </c>
      <c r="K5" s="369"/>
      <c r="L5" s="131" t="str">
        <f>F5</f>
        <v>2025/2024</v>
      </c>
      <c r="N5" s="371" t="str">
        <f>B5</f>
        <v>jan-maio</v>
      </c>
      <c r="O5" s="369"/>
      <c r="P5" s="131" t="str">
        <f>L5</f>
        <v>2025/2024</v>
      </c>
    </row>
    <row r="6" spans="1:19" ht="19.5" customHeight="1" thickBot="1" x14ac:dyDescent="0.3">
      <c r="A6" s="379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9" ht="20.100000000000001" customHeight="1" x14ac:dyDescent="0.25">
      <c r="A7" s="8" t="s">
        <v>154</v>
      </c>
      <c r="B7" s="39">
        <v>33101.590000000004</v>
      </c>
      <c r="C7" s="147">
        <v>32825.29</v>
      </c>
      <c r="D7" s="247">
        <f>B7/$B$33</f>
        <v>0.16606728120984288</v>
      </c>
      <c r="E7" s="246">
        <f>C7/$C$33</f>
        <v>0.16517007713236087</v>
      </c>
      <c r="F7" s="52">
        <f>(C7-B7)/B7</f>
        <v>-8.3470310640667983E-3</v>
      </c>
      <c r="H7" s="39">
        <v>9588.0329999999994</v>
      </c>
      <c r="I7" s="147">
        <v>9241.4560000000001</v>
      </c>
      <c r="J7" s="247">
        <f>H7/$H$33</f>
        <v>0.19310790432966249</v>
      </c>
      <c r="K7" s="246">
        <f>I7/$I$33</f>
        <v>0.1888211966210826</v>
      </c>
      <c r="L7" s="52">
        <f t="shared" ref="L7:L33" si="0">(I7-H7)/H7</f>
        <v>-3.6146830116250049E-2</v>
      </c>
      <c r="N7" s="27">
        <f t="shared" ref="N7:O33" si="1">(H7/B7)*10</f>
        <v>2.8965475676546051</v>
      </c>
      <c r="O7" s="151">
        <f t="shared" si="1"/>
        <v>2.8153463381435473</v>
      </c>
      <c r="P7" s="61">
        <f>(O7-N7)/N7</f>
        <v>-2.8033798035227198E-2</v>
      </c>
      <c r="R7" s="119"/>
      <c r="S7" s="2"/>
    </row>
    <row r="8" spans="1:19" ht="20.100000000000001" customHeight="1" x14ac:dyDescent="0.25">
      <c r="A8" s="8" t="s">
        <v>157</v>
      </c>
      <c r="B8" s="19">
        <v>25248.010000000002</v>
      </c>
      <c r="C8" s="140">
        <v>26285.040000000005</v>
      </c>
      <c r="D8" s="247">
        <f t="shared" ref="D8:D32" si="2">B8/$B$33</f>
        <v>0.12666667603154183</v>
      </c>
      <c r="E8" s="215">
        <f t="shared" ref="E8:E32" si="3">C8/$C$33</f>
        <v>0.13226089043622133</v>
      </c>
      <c r="F8" s="52">
        <f t="shared" ref="F8:F33" si="4">(C8-B8)/B8</f>
        <v>4.1073732147603015E-2</v>
      </c>
      <c r="H8" s="19">
        <v>5410.893</v>
      </c>
      <c r="I8" s="140">
        <v>5459.1559999999999</v>
      </c>
      <c r="J8" s="247">
        <f t="shared" ref="J8:J32" si="5">H8/$H$33</f>
        <v>0.10897816139994934</v>
      </c>
      <c r="K8" s="215">
        <f t="shared" ref="K8:K32" si="6">I8/$I$33</f>
        <v>0.11154133812476766</v>
      </c>
      <c r="L8" s="52">
        <f t="shared" si="0"/>
        <v>8.9195997777076572E-3</v>
      </c>
      <c r="N8" s="27">
        <f t="shared" si="1"/>
        <v>2.1430968222842113</v>
      </c>
      <c r="O8" s="152">
        <f t="shared" si="1"/>
        <v>2.0769061032435179</v>
      </c>
      <c r="P8" s="52">
        <f t="shared" ref="P8:P71" si="7">(O8-N8)/N8</f>
        <v>-3.0885547658152133E-2</v>
      </c>
    </row>
    <row r="9" spans="1:19" ht="20.100000000000001" customHeight="1" x14ac:dyDescent="0.25">
      <c r="A9" s="8" t="s">
        <v>165</v>
      </c>
      <c r="B9" s="19">
        <v>36967.060000000005</v>
      </c>
      <c r="C9" s="140">
        <v>28400.120000000003</v>
      </c>
      <c r="D9" s="247">
        <f t="shared" si="2"/>
        <v>0.18545994764967888</v>
      </c>
      <c r="E9" s="215">
        <f t="shared" si="3"/>
        <v>0.14290353599216657</v>
      </c>
      <c r="F9" s="52">
        <f t="shared" si="4"/>
        <v>-0.23174523481174866</v>
      </c>
      <c r="H9" s="19">
        <v>7289.0779999999995</v>
      </c>
      <c r="I9" s="140">
        <v>5325.5940000000001</v>
      </c>
      <c r="J9" s="247">
        <f t="shared" si="5"/>
        <v>0.14680577101428913</v>
      </c>
      <c r="K9" s="215">
        <f t="shared" si="6"/>
        <v>0.10881240269910475</v>
      </c>
      <c r="L9" s="52">
        <f t="shared" si="0"/>
        <v>-0.26937343790257146</v>
      </c>
      <c r="N9" s="27">
        <f t="shared" si="1"/>
        <v>1.9717764950742631</v>
      </c>
      <c r="O9" s="152">
        <f t="shared" si="1"/>
        <v>1.875201231544092</v>
      </c>
      <c r="P9" s="52">
        <f t="shared" si="7"/>
        <v>-4.897880858780284E-2</v>
      </c>
    </row>
    <row r="10" spans="1:19" ht="20.100000000000001" customHeight="1" x14ac:dyDescent="0.25">
      <c r="A10" s="8" t="s">
        <v>155</v>
      </c>
      <c r="B10" s="19">
        <v>14876.099999999999</v>
      </c>
      <c r="C10" s="140">
        <v>16708.52</v>
      </c>
      <c r="D10" s="247">
        <f t="shared" si="2"/>
        <v>7.463186759324078E-2</v>
      </c>
      <c r="E10" s="215">
        <f t="shared" si="3"/>
        <v>8.4073820434414887E-2</v>
      </c>
      <c r="F10" s="52">
        <f t="shared" si="4"/>
        <v>0.12317879013988896</v>
      </c>
      <c r="H10" s="19">
        <v>3739.2169999999996</v>
      </c>
      <c r="I10" s="140">
        <v>4035.4790000000003</v>
      </c>
      <c r="J10" s="247">
        <f t="shared" si="5"/>
        <v>7.530974900731438E-2</v>
      </c>
      <c r="K10" s="215">
        <f t="shared" si="6"/>
        <v>8.2452805458279502E-2</v>
      </c>
      <c r="L10" s="52">
        <f t="shared" si="0"/>
        <v>7.9231026174731406E-2</v>
      </c>
      <c r="N10" s="27">
        <f t="shared" si="1"/>
        <v>2.5135734500305862</v>
      </c>
      <c r="O10" s="152">
        <f t="shared" si="1"/>
        <v>2.4152222937758703</v>
      </c>
      <c r="P10" s="52">
        <f t="shared" si="7"/>
        <v>-3.9128021603474179E-2</v>
      </c>
    </row>
    <row r="11" spans="1:19" ht="20.100000000000001" customHeight="1" x14ac:dyDescent="0.25">
      <c r="A11" s="8" t="s">
        <v>156</v>
      </c>
      <c r="B11" s="19">
        <v>9385.5800000000017</v>
      </c>
      <c r="C11" s="140">
        <v>10705.69</v>
      </c>
      <c r="D11" s="247">
        <f t="shared" si="2"/>
        <v>4.7086492013751514E-2</v>
      </c>
      <c r="E11" s="215">
        <f t="shared" si="3"/>
        <v>5.3868820140054959E-2</v>
      </c>
      <c r="F11" s="52">
        <f t="shared" si="4"/>
        <v>0.14065300173244472</v>
      </c>
      <c r="H11" s="19">
        <v>2723.5530000000003</v>
      </c>
      <c r="I11" s="140">
        <v>3097.0940000000001</v>
      </c>
      <c r="J11" s="247">
        <f t="shared" si="5"/>
        <v>5.4853754900589656E-2</v>
      </c>
      <c r="K11" s="215">
        <f t="shared" si="6"/>
        <v>6.3279746733412481E-2</v>
      </c>
      <c r="L11" s="52">
        <f t="shared" si="0"/>
        <v>0.13715209507580711</v>
      </c>
      <c r="N11" s="27">
        <f t="shared" si="1"/>
        <v>2.901848367389122</v>
      </c>
      <c r="O11" s="152">
        <f t="shared" si="1"/>
        <v>2.8929419775838827</v>
      </c>
      <c r="P11" s="52">
        <f t="shared" si="7"/>
        <v>-3.0692126802106543E-3</v>
      </c>
    </row>
    <row r="12" spans="1:19" ht="20.100000000000001" customHeight="1" x14ac:dyDescent="0.25">
      <c r="A12" s="8" t="s">
        <v>161</v>
      </c>
      <c r="B12" s="19">
        <v>14271.509999999998</v>
      </c>
      <c r="C12" s="140">
        <v>15428.26</v>
      </c>
      <c r="D12" s="247">
        <f t="shared" si="2"/>
        <v>7.1598701586814528E-2</v>
      </c>
      <c r="E12" s="215">
        <f t="shared" si="3"/>
        <v>7.763181663339816E-2</v>
      </c>
      <c r="F12" s="52">
        <f t="shared" si="4"/>
        <v>8.1053091088469406E-2</v>
      </c>
      <c r="H12" s="19">
        <v>2815.0130000000004</v>
      </c>
      <c r="I12" s="140">
        <v>3052.9350000000004</v>
      </c>
      <c r="J12" s="247">
        <f t="shared" si="5"/>
        <v>5.66958062295735E-2</v>
      </c>
      <c r="K12" s="215">
        <f t="shared" si="6"/>
        <v>6.2377491155764297E-2</v>
      </c>
      <c r="L12" s="52">
        <f t="shared" si="0"/>
        <v>8.4518970249870956E-2</v>
      </c>
      <c r="N12" s="27">
        <f t="shared" si="1"/>
        <v>1.9724703272463815</v>
      </c>
      <c r="O12" s="152">
        <f t="shared" si="1"/>
        <v>1.9787941089922003</v>
      </c>
      <c r="P12" s="52">
        <f t="shared" si="7"/>
        <v>3.2060212305687675E-3</v>
      </c>
    </row>
    <row r="13" spans="1:19" ht="20.100000000000001" customHeight="1" x14ac:dyDescent="0.25">
      <c r="A13" s="8" t="s">
        <v>164</v>
      </c>
      <c r="B13" s="19">
        <v>7146.8499999999995</v>
      </c>
      <c r="C13" s="140">
        <v>11133.91</v>
      </c>
      <c r="D13" s="247">
        <f t="shared" si="2"/>
        <v>3.5855013270195336E-2</v>
      </c>
      <c r="E13" s="215">
        <f t="shared" si="3"/>
        <v>5.602353470402742E-2</v>
      </c>
      <c r="F13" s="52">
        <f t="shared" si="4"/>
        <v>0.55787654701022138</v>
      </c>
      <c r="H13" s="19">
        <v>1628.4850000000004</v>
      </c>
      <c r="I13" s="140">
        <v>2455.462</v>
      </c>
      <c r="J13" s="247">
        <f t="shared" si="5"/>
        <v>3.2798523490927753E-2</v>
      </c>
      <c r="K13" s="215">
        <f t="shared" si="6"/>
        <v>5.0169937842867697E-2</v>
      </c>
      <c r="L13" s="52">
        <f t="shared" si="0"/>
        <v>0.50781984482509779</v>
      </c>
      <c r="N13" s="27">
        <f t="shared" si="1"/>
        <v>2.2786052596598507</v>
      </c>
      <c r="O13" s="152">
        <f t="shared" si="1"/>
        <v>2.2053905591117586</v>
      </c>
      <c r="P13" s="52">
        <f t="shared" si="7"/>
        <v>-3.2131366430279175E-2</v>
      </c>
    </row>
    <row r="14" spans="1:19" ht="20.100000000000001" customHeight="1" x14ac:dyDescent="0.25">
      <c r="A14" s="8" t="s">
        <v>153</v>
      </c>
      <c r="B14" s="19">
        <v>10309.950000000001</v>
      </c>
      <c r="C14" s="140">
        <v>9588.75</v>
      </c>
      <c r="D14" s="247">
        <f t="shared" si="2"/>
        <v>5.1723961474642741E-2</v>
      </c>
      <c r="E14" s="215">
        <f t="shared" si="3"/>
        <v>4.8248608834923483E-2</v>
      </c>
      <c r="F14" s="52">
        <f t="shared" si="4"/>
        <v>-6.995184263745223E-2</v>
      </c>
      <c r="H14" s="19">
        <v>2453.9399999999996</v>
      </c>
      <c r="I14" s="140">
        <v>2419.6309999999999</v>
      </c>
      <c r="J14" s="247">
        <f t="shared" si="5"/>
        <v>4.942361073963053E-2</v>
      </c>
      <c r="K14" s="215">
        <f t="shared" si="6"/>
        <v>4.9437839751816891E-2</v>
      </c>
      <c r="L14" s="52">
        <f t="shared" si="0"/>
        <v>-1.3981189434134391E-2</v>
      </c>
      <c r="N14" s="27">
        <f t="shared" si="1"/>
        <v>2.3801667321374005</v>
      </c>
      <c r="O14" s="152">
        <f t="shared" si="1"/>
        <v>2.5234060748272711</v>
      </c>
      <c r="P14" s="52">
        <f t="shared" si="7"/>
        <v>6.0180381800917372E-2</v>
      </c>
    </row>
    <row r="15" spans="1:19" ht="20.100000000000001" customHeight="1" x14ac:dyDescent="0.25">
      <c r="A15" s="8" t="s">
        <v>159</v>
      </c>
      <c r="B15" s="19">
        <v>6582.66</v>
      </c>
      <c r="C15" s="140">
        <v>6383.54</v>
      </c>
      <c r="D15" s="247">
        <f t="shared" si="2"/>
        <v>3.3024529919220919E-2</v>
      </c>
      <c r="E15" s="215">
        <f t="shared" si="3"/>
        <v>3.2120654354539167E-2</v>
      </c>
      <c r="F15" s="52">
        <f t="shared" si="4"/>
        <v>-3.0249169788504934E-2</v>
      </c>
      <c r="H15" s="19">
        <v>2464.471</v>
      </c>
      <c r="I15" s="140">
        <v>2364.7619999999997</v>
      </c>
      <c r="J15" s="247">
        <f t="shared" si="5"/>
        <v>4.9635710483185415E-2</v>
      </c>
      <c r="K15" s="215">
        <f t="shared" si="6"/>
        <v>4.8316757723465276E-2</v>
      </c>
      <c r="L15" s="52">
        <f t="shared" si="0"/>
        <v>-4.0458581172186765E-2</v>
      </c>
      <c r="N15" s="27">
        <f t="shared" si="1"/>
        <v>3.7438831718484629</v>
      </c>
      <c r="O15" s="152">
        <f t="shared" si="1"/>
        <v>3.7044680537758041</v>
      </c>
      <c r="P15" s="52">
        <f t="shared" si="7"/>
        <v>-1.0527870732995753E-2</v>
      </c>
    </row>
    <row r="16" spans="1:19" ht="20.100000000000001" customHeight="1" x14ac:dyDescent="0.25">
      <c r="A16" s="8" t="s">
        <v>166</v>
      </c>
      <c r="B16" s="19">
        <v>4160.21</v>
      </c>
      <c r="C16" s="140">
        <v>5712.66</v>
      </c>
      <c r="D16" s="247">
        <f t="shared" si="2"/>
        <v>2.0871346783100157E-2</v>
      </c>
      <c r="E16" s="215">
        <f t="shared" si="3"/>
        <v>2.8744924807395537E-2</v>
      </c>
      <c r="F16" s="52">
        <f t="shared" si="4"/>
        <v>0.37316625843406936</v>
      </c>
      <c r="H16" s="19">
        <v>1401.193</v>
      </c>
      <c r="I16" s="140">
        <v>1623.8809999999999</v>
      </c>
      <c r="J16" s="247">
        <f t="shared" si="5"/>
        <v>2.8220745985270679E-2</v>
      </c>
      <c r="K16" s="215">
        <f t="shared" si="6"/>
        <v>3.3179095760477589E-2</v>
      </c>
      <c r="L16" s="52">
        <f t="shared" si="0"/>
        <v>0.15892742827005266</v>
      </c>
      <c r="N16" s="27">
        <f t="shared" si="1"/>
        <v>3.3680823804567557</v>
      </c>
      <c r="O16" s="152">
        <f t="shared" si="1"/>
        <v>2.8426004698336675</v>
      </c>
      <c r="P16" s="52">
        <f t="shared" si="7"/>
        <v>-0.15601812879405461</v>
      </c>
    </row>
    <row r="17" spans="1:16" ht="20.100000000000001" customHeight="1" x14ac:dyDescent="0.25">
      <c r="A17" s="8" t="s">
        <v>163</v>
      </c>
      <c r="B17" s="19">
        <v>2921.4300000000003</v>
      </c>
      <c r="C17" s="140">
        <v>3008.52</v>
      </c>
      <c r="D17" s="247">
        <f t="shared" si="2"/>
        <v>1.4656514606847321E-2</v>
      </c>
      <c r="E17" s="215">
        <f t="shared" si="3"/>
        <v>1.5138251039191135E-2</v>
      </c>
      <c r="F17" s="52">
        <f t="shared" si="4"/>
        <v>2.981074336882954E-2</v>
      </c>
      <c r="H17" s="19">
        <v>948.06400000000008</v>
      </c>
      <c r="I17" s="140">
        <v>991.92700000000002</v>
      </c>
      <c r="J17" s="247">
        <f t="shared" si="5"/>
        <v>1.9094495420530693E-2</v>
      </c>
      <c r="K17" s="215">
        <f t="shared" si="6"/>
        <v>2.0267027522585253E-2</v>
      </c>
      <c r="L17" s="52">
        <f t="shared" si="0"/>
        <v>4.6265863907921763E-2</v>
      </c>
      <c r="N17" s="27">
        <f t="shared" si="1"/>
        <v>3.2452052590683329</v>
      </c>
      <c r="O17" s="152">
        <f t="shared" si="1"/>
        <v>3.2970596838312529</v>
      </c>
      <c r="P17" s="52">
        <f t="shared" si="7"/>
        <v>1.5978781193583706E-2</v>
      </c>
    </row>
    <row r="18" spans="1:16" ht="20.100000000000001" customHeight="1" x14ac:dyDescent="0.25">
      <c r="A18" s="8" t="s">
        <v>177</v>
      </c>
      <c r="B18" s="19">
        <v>3508.47</v>
      </c>
      <c r="C18" s="140">
        <v>4163.3999999999996</v>
      </c>
      <c r="D18" s="247">
        <f t="shared" si="2"/>
        <v>1.7601634063689909E-2</v>
      </c>
      <c r="E18" s="215">
        <f t="shared" si="3"/>
        <v>2.09493685854069E-2</v>
      </c>
      <c r="F18" s="52">
        <f t="shared" si="4"/>
        <v>0.18667111304927786</v>
      </c>
      <c r="H18" s="19">
        <v>682.23399999999992</v>
      </c>
      <c r="I18" s="140">
        <v>831.96699999999998</v>
      </c>
      <c r="J18" s="247">
        <f t="shared" si="5"/>
        <v>1.3740542820664359E-2</v>
      </c>
      <c r="K18" s="215">
        <f t="shared" si="6"/>
        <v>1.699872882468436E-2</v>
      </c>
      <c r="L18" s="52">
        <f t="shared" si="0"/>
        <v>0.21947454978790279</v>
      </c>
      <c r="N18" s="27">
        <f t="shared" si="1"/>
        <v>1.9445342271702479</v>
      </c>
      <c r="O18" s="152">
        <f t="shared" si="1"/>
        <v>1.9982874573665754</v>
      </c>
      <c r="P18" s="52">
        <f t="shared" si="7"/>
        <v>2.7643241988366034E-2</v>
      </c>
    </row>
    <row r="19" spans="1:16" ht="20.100000000000001" customHeight="1" x14ac:dyDescent="0.25">
      <c r="A19" s="8" t="s">
        <v>170</v>
      </c>
      <c r="B19" s="19">
        <v>1528.61</v>
      </c>
      <c r="C19" s="140">
        <v>1434.6499999999999</v>
      </c>
      <c r="D19" s="247">
        <f t="shared" si="2"/>
        <v>7.6688795532232094E-3</v>
      </c>
      <c r="E19" s="215">
        <f t="shared" si="3"/>
        <v>7.2188623819604185E-3</v>
      </c>
      <c r="F19" s="52">
        <f t="shared" si="4"/>
        <v>-6.1467607826718416E-2</v>
      </c>
      <c r="H19" s="19">
        <v>716.94500000000005</v>
      </c>
      <c r="I19" s="140">
        <v>818.73699999999997</v>
      </c>
      <c r="J19" s="247">
        <f t="shared" si="5"/>
        <v>1.443964017120403E-2</v>
      </c>
      <c r="K19" s="215">
        <f t="shared" si="6"/>
        <v>1.6728413797344844E-2</v>
      </c>
      <c r="L19" s="52">
        <f t="shared" si="0"/>
        <v>0.14198020768678199</v>
      </c>
      <c r="N19" s="27">
        <f t="shared" si="1"/>
        <v>4.690176042286784</v>
      </c>
      <c r="O19" s="152">
        <f t="shared" si="1"/>
        <v>5.7068762415920258</v>
      </c>
      <c r="P19" s="52">
        <f t="shared" si="7"/>
        <v>0.21677228959822378</v>
      </c>
    </row>
    <row r="20" spans="1:16" ht="20.100000000000001" customHeight="1" x14ac:dyDescent="0.25">
      <c r="A20" s="8" t="s">
        <v>160</v>
      </c>
      <c r="B20" s="19">
        <v>5555.7500000000009</v>
      </c>
      <c r="C20" s="140">
        <v>3020.03</v>
      </c>
      <c r="D20" s="247">
        <f t="shared" si="2"/>
        <v>2.7872627797685384E-2</v>
      </c>
      <c r="E20" s="215">
        <f t="shared" si="3"/>
        <v>1.5196166981069896E-2</v>
      </c>
      <c r="F20" s="52">
        <f t="shared" si="4"/>
        <v>-0.45641362552310677</v>
      </c>
      <c r="H20" s="19">
        <v>1313.268</v>
      </c>
      <c r="I20" s="140">
        <v>786.38599999999997</v>
      </c>
      <c r="J20" s="247">
        <f t="shared" si="5"/>
        <v>2.6449891370128494E-2</v>
      </c>
      <c r="K20" s="215">
        <f t="shared" si="6"/>
        <v>1.606741897879151E-2</v>
      </c>
      <c r="L20" s="52">
        <f t="shared" si="0"/>
        <v>-0.40119914594736189</v>
      </c>
      <c r="N20" s="27">
        <f t="shared" si="1"/>
        <v>2.3637996670116541</v>
      </c>
      <c r="O20" s="152">
        <f t="shared" si="1"/>
        <v>2.6039012857488171</v>
      </c>
      <c r="P20" s="52">
        <f t="shared" si="7"/>
        <v>0.10157443631452175</v>
      </c>
    </row>
    <row r="21" spans="1:16" ht="20.100000000000001" customHeight="1" x14ac:dyDescent="0.25">
      <c r="A21" s="8" t="s">
        <v>172</v>
      </c>
      <c r="B21" s="19">
        <v>2765.19</v>
      </c>
      <c r="C21" s="140">
        <v>2718.1299999999997</v>
      </c>
      <c r="D21" s="247">
        <f t="shared" si="2"/>
        <v>1.3872674555169263E-2</v>
      </c>
      <c r="E21" s="215">
        <f t="shared" si="3"/>
        <v>1.3677068557681716E-2</v>
      </c>
      <c r="F21" s="52">
        <f t="shared" si="4"/>
        <v>-1.7018722040800235E-2</v>
      </c>
      <c r="H21" s="19">
        <v>753.55500000000006</v>
      </c>
      <c r="I21" s="140">
        <v>722.86099999999999</v>
      </c>
      <c r="J21" s="247">
        <f t="shared" si="5"/>
        <v>1.5176984356138411E-2</v>
      </c>
      <c r="K21" s="215">
        <f t="shared" si="6"/>
        <v>1.4769477776089871E-2</v>
      </c>
      <c r="L21" s="52">
        <f t="shared" si="0"/>
        <v>-4.0732262409512339E-2</v>
      </c>
      <c r="N21" s="27">
        <f t="shared" si="1"/>
        <v>2.725147277402276</v>
      </c>
      <c r="O21" s="152">
        <f t="shared" si="1"/>
        <v>2.6594055471960503</v>
      </c>
      <c r="P21" s="52">
        <f t="shared" si="7"/>
        <v>-2.4124101750894546E-2</v>
      </c>
    </row>
    <row r="22" spans="1:16" ht="20.100000000000001" customHeight="1" x14ac:dyDescent="0.25">
      <c r="A22" s="8" t="s">
        <v>178</v>
      </c>
      <c r="B22" s="19">
        <v>4117.380000000001</v>
      </c>
      <c r="C22" s="140">
        <v>3172.7299999999996</v>
      </c>
      <c r="D22" s="247">
        <f t="shared" si="2"/>
        <v>2.0656473066936753E-2</v>
      </c>
      <c r="E22" s="215">
        <f t="shared" si="3"/>
        <v>1.5964521831190379E-2</v>
      </c>
      <c r="F22" s="52">
        <f t="shared" si="4"/>
        <v>-0.22942988016651394</v>
      </c>
      <c r="H22" s="19">
        <v>919.52700000000004</v>
      </c>
      <c r="I22" s="140">
        <v>717.36999999999989</v>
      </c>
      <c r="J22" s="247">
        <f t="shared" si="5"/>
        <v>1.8519745597928332E-2</v>
      </c>
      <c r="K22" s="215">
        <f t="shared" si="6"/>
        <v>1.4657285802157799E-2</v>
      </c>
      <c r="L22" s="52">
        <f t="shared" ref="L22" si="8">(I22-H22)/H22</f>
        <v>-0.21984890057605719</v>
      </c>
      <c r="N22" s="27">
        <f t="shared" ref="N22" si="9">(H22/B22)*10</f>
        <v>2.2332818442796141</v>
      </c>
      <c r="O22" s="152">
        <f t="shared" ref="O22" si="10">(I22/C22)*10</f>
        <v>2.2610496323355593</v>
      </c>
      <c r="P22" s="52">
        <f t="shared" ref="P22" si="11">(O22-N22)/N22</f>
        <v>1.243362459022823E-2</v>
      </c>
    </row>
    <row r="23" spans="1:16" ht="20.100000000000001" customHeight="1" x14ac:dyDescent="0.25">
      <c r="A23" s="8" t="s">
        <v>162</v>
      </c>
      <c r="B23" s="19">
        <v>925.73</v>
      </c>
      <c r="C23" s="140">
        <v>1913</v>
      </c>
      <c r="D23" s="247">
        <f t="shared" si="2"/>
        <v>4.6442924413717833E-3</v>
      </c>
      <c r="E23" s="215">
        <f t="shared" si="3"/>
        <v>9.6258207483987616E-3</v>
      </c>
      <c r="F23" s="52">
        <f t="shared" si="4"/>
        <v>1.0664772665896103</v>
      </c>
      <c r="H23" s="19">
        <v>308.065</v>
      </c>
      <c r="I23" s="140">
        <v>443.58699999999999</v>
      </c>
      <c r="J23" s="247">
        <f t="shared" si="5"/>
        <v>6.2045871710409714E-3</v>
      </c>
      <c r="K23" s="215">
        <f t="shared" si="6"/>
        <v>9.0633584302685817E-3</v>
      </c>
      <c r="L23" s="52">
        <f t="shared" si="0"/>
        <v>0.43991365458588283</v>
      </c>
      <c r="N23" s="27">
        <f t="shared" si="1"/>
        <v>3.3278061637842566</v>
      </c>
      <c r="O23" s="152">
        <f t="shared" si="1"/>
        <v>2.3188029273392576</v>
      </c>
      <c r="P23" s="52">
        <f t="shared" si="7"/>
        <v>-0.30320372845802962</v>
      </c>
    </row>
    <row r="24" spans="1:16" ht="20.100000000000001" customHeight="1" x14ac:dyDescent="0.25">
      <c r="A24" s="8" t="s">
        <v>176</v>
      </c>
      <c r="B24" s="19">
        <v>2152.2399999999998</v>
      </c>
      <c r="C24" s="140">
        <v>1806.3200000000002</v>
      </c>
      <c r="D24" s="247">
        <f t="shared" si="2"/>
        <v>1.0797567286377244E-2</v>
      </c>
      <c r="E24" s="215">
        <f t="shared" si="3"/>
        <v>9.0890290299255883E-3</v>
      </c>
      <c r="F24" s="52">
        <f t="shared" si="4"/>
        <v>-0.16072556963907356</v>
      </c>
      <c r="H24" s="19">
        <v>455.89800000000002</v>
      </c>
      <c r="I24" s="140">
        <v>438.48899999999998</v>
      </c>
      <c r="J24" s="247">
        <f t="shared" si="5"/>
        <v>9.1820196455398607E-3</v>
      </c>
      <c r="K24" s="215">
        <f t="shared" si="6"/>
        <v>8.9591962224547603E-3</v>
      </c>
      <c r="L24" s="52">
        <f t="shared" si="0"/>
        <v>-3.8186173222957871E-2</v>
      </c>
      <c r="N24" s="27">
        <f t="shared" ref="N24" si="12">(H24/B24)*10</f>
        <v>2.118248894175371</v>
      </c>
      <c r="O24" s="152">
        <f t="shared" ref="O24" si="13">(I24/C24)*10</f>
        <v>2.4275266840869829</v>
      </c>
      <c r="P24" s="52">
        <f t="shared" ref="P24" si="14">(O24-N24)/N24</f>
        <v>0.14600635022732444</v>
      </c>
    </row>
    <row r="25" spans="1:16" ht="20.100000000000001" customHeight="1" x14ac:dyDescent="0.25">
      <c r="A25" s="8" t="s">
        <v>196</v>
      </c>
      <c r="B25" s="19">
        <v>314.79000000000002</v>
      </c>
      <c r="C25" s="140">
        <v>953.28</v>
      </c>
      <c r="D25" s="247">
        <f t="shared" si="2"/>
        <v>1.5792691363782354E-3</v>
      </c>
      <c r="E25" s="215">
        <f t="shared" si="3"/>
        <v>4.7967079994948097E-3</v>
      </c>
      <c r="F25" s="52">
        <f t="shared" si="4"/>
        <v>2.0283045840083864</v>
      </c>
      <c r="H25" s="19">
        <v>96.73</v>
      </c>
      <c r="I25" s="140">
        <v>297.56900000000002</v>
      </c>
      <c r="J25" s="247">
        <f t="shared" si="5"/>
        <v>1.9481918330702716E-3</v>
      </c>
      <c r="K25" s="215">
        <f t="shared" si="6"/>
        <v>6.0799223258043893E-3</v>
      </c>
      <c r="L25" s="52">
        <f t="shared" si="0"/>
        <v>2.0762845032564869</v>
      </c>
      <c r="N25" s="27">
        <f t="shared" si="1"/>
        <v>3.0728422122684962</v>
      </c>
      <c r="O25" s="152">
        <f t="shared" si="1"/>
        <v>3.1215277777777777</v>
      </c>
      <c r="P25" s="52">
        <f t="shared" si="7"/>
        <v>1.584382215100457E-2</v>
      </c>
    </row>
    <row r="26" spans="1:16" ht="20.100000000000001" customHeight="1" x14ac:dyDescent="0.25">
      <c r="A26" s="8" t="s">
        <v>158</v>
      </c>
      <c r="B26" s="19">
        <v>199.30000000000004</v>
      </c>
      <c r="C26" s="140">
        <v>1054.8600000000001</v>
      </c>
      <c r="D26" s="247">
        <f t="shared" si="2"/>
        <v>9.9986765424626696E-4</v>
      </c>
      <c r="E26" s="215">
        <f t="shared" si="3"/>
        <v>5.3078375716967682E-3</v>
      </c>
      <c r="F26" s="52">
        <f t="shared" si="4"/>
        <v>4.2928248871048664</v>
      </c>
      <c r="H26" s="19">
        <v>66.866</v>
      </c>
      <c r="I26" s="140">
        <v>289.26799999999997</v>
      </c>
      <c r="J26" s="247">
        <f t="shared" si="5"/>
        <v>1.3467155495717645E-3</v>
      </c>
      <c r="K26" s="215">
        <f t="shared" si="6"/>
        <v>5.9103165025280995E-3</v>
      </c>
      <c r="L26" s="52">
        <f t="shared" si="0"/>
        <v>3.3260850058325606</v>
      </c>
      <c r="N26" s="27">
        <f t="shared" si="1"/>
        <v>3.3550426492724528</v>
      </c>
      <c r="O26" s="152">
        <f t="shared" si="1"/>
        <v>2.7422406764878748</v>
      </c>
      <c r="P26" s="52">
        <f t="shared" si="7"/>
        <v>-0.18265102320456797</v>
      </c>
    </row>
    <row r="27" spans="1:16" ht="20.100000000000001" customHeight="1" x14ac:dyDescent="0.25">
      <c r="A27" s="8" t="s">
        <v>171</v>
      </c>
      <c r="B27" s="19">
        <v>1287.5400000000002</v>
      </c>
      <c r="C27" s="140">
        <v>851.49</v>
      </c>
      <c r="D27" s="247">
        <f t="shared" si="2"/>
        <v>6.4594560940704386E-3</v>
      </c>
      <c r="E27" s="215">
        <f t="shared" si="3"/>
        <v>4.2845217506816838E-3</v>
      </c>
      <c r="F27" s="52">
        <f t="shared" si="4"/>
        <v>-0.33866908989235295</v>
      </c>
      <c r="H27" s="19">
        <v>382.81200000000001</v>
      </c>
      <c r="I27" s="140">
        <v>266.47699999999998</v>
      </c>
      <c r="J27" s="247">
        <f t="shared" si="5"/>
        <v>7.7100301044277552E-3</v>
      </c>
      <c r="K27" s="215">
        <f t="shared" si="6"/>
        <v>5.4446513635942459E-3</v>
      </c>
      <c r="L27" s="52">
        <f t="shared" si="0"/>
        <v>-0.30389590712934816</v>
      </c>
      <c r="N27" s="27">
        <f t="shared" si="1"/>
        <v>2.9732047159699886</v>
      </c>
      <c r="O27" s="152">
        <f t="shared" si="1"/>
        <v>3.1295376340297594</v>
      </c>
      <c r="P27" s="52">
        <f t="shared" si="7"/>
        <v>5.2580610147716721E-2</v>
      </c>
    </row>
    <row r="28" spans="1:16" ht="20.100000000000001" customHeight="1" x14ac:dyDescent="0.25">
      <c r="A28" s="8" t="s">
        <v>181</v>
      </c>
      <c r="B28" s="19">
        <v>3.47</v>
      </c>
      <c r="C28" s="140">
        <v>1462.8199999999997</v>
      </c>
      <c r="D28" s="247">
        <f t="shared" si="2"/>
        <v>1.740863402024358E-5</v>
      </c>
      <c r="E28" s="215">
        <f t="shared" si="3"/>
        <v>7.36060800165848E-3</v>
      </c>
      <c r="F28" s="52">
        <f t="shared" si="4"/>
        <v>420.56195965417857</v>
      </c>
      <c r="H28" s="19">
        <v>1.04</v>
      </c>
      <c r="I28" s="140">
        <v>262.779</v>
      </c>
      <c r="J28" s="247">
        <f t="shared" si="5"/>
        <v>2.0946133633754601E-5</v>
      </c>
      <c r="K28" s="215">
        <f t="shared" si="6"/>
        <v>5.3690939205782579E-3</v>
      </c>
      <c r="L28" s="52">
        <f t="shared" si="0"/>
        <v>251.67211538461535</v>
      </c>
      <c r="N28" s="27">
        <f t="shared" si="1"/>
        <v>2.9971181556195963</v>
      </c>
      <c r="O28" s="152">
        <f t="shared" si="1"/>
        <v>1.7963864316867424</v>
      </c>
      <c r="P28" s="52">
        <f t="shared" si="7"/>
        <v>-0.40062875788913493</v>
      </c>
    </row>
    <row r="29" spans="1:16" ht="20.100000000000001" customHeight="1" x14ac:dyDescent="0.25">
      <c r="A29" s="8" t="s">
        <v>168</v>
      </c>
      <c r="B29" s="19">
        <v>145.76</v>
      </c>
      <c r="C29" s="140">
        <v>162.66</v>
      </c>
      <c r="D29" s="247">
        <f t="shared" si="2"/>
        <v>7.3126296679847374E-4</v>
      </c>
      <c r="E29" s="215">
        <f t="shared" si="3"/>
        <v>8.1847151225015286E-4</v>
      </c>
      <c r="F29" s="52">
        <f t="shared" si="4"/>
        <v>0.11594401756311749</v>
      </c>
      <c r="H29" s="19">
        <v>191.03200000000001</v>
      </c>
      <c r="I29" s="140">
        <v>218.13</v>
      </c>
      <c r="J29" s="247">
        <f t="shared" si="5"/>
        <v>3.8474825003109699E-3</v>
      </c>
      <c r="K29" s="215">
        <f t="shared" si="6"/>
        <v>4.4568266752508202E-3</v>
      </c>
      <c r="L29" s="52">
        <f t="shared" si="0"/>
        <v>0.14185058000753792</v>
      </c>
      <c r="N29" s="27">
        <f t="shared" ref="N29:N30" si="15">(H29/B29)*10</f>
        <v>13.105927552140507</v>
      </c>
      <c r="O29" s="152">
        <f t="shared" ref="O29:O30" si="16">(I29/C29)*10</f>
        <v>13.410180745112505</v>
      </c>
      <c r="P29" s="52">
        <f t="shared" ref="P29:P30" si="17">(O29-N29)/N29</f>
        <v>2.3214930172745139E-2</v>
      </c>
    </row>
    <row r="30" spans="1:16" ht="20.100000000000001" customHeight="1" x14ac:dyDescent="0.25">
      <c r="A30" s="8" t="s">
        <v>182</v>
      </c>
      <c r="B30" s="19">
        <v>1212.28</v>
      </c>
      <c r="C30" s="140">
        <v>763.07999999999993</v>
      </c>
      <c r="D30" s="247">
        <f t="shared" si="2"/>
        <v>6.0818843948302267E-3</v>
      </c>
      <c r="E30" s="215">
        <f t="shared" si="3"/>
        <v>3.8396608973800973E-3</v>
      </c>
      <c r="F30" s="52">
        <f t="shared" si="4"/>
        <v>-0.37054145906886204</v>
      </c>
      <c r="H30" s="19">
        <v>298.73200000000003</v>
      </c>
      <c r="I30" s="140">
        <v>194.55899999999997</v>
      </c>
      <c r="J30" s="247">
        <f t="shared" si="5"/>
        <v>6.0166157621911343E-3</v>
      </c>
      <c r="K30" s="215">
        <f t="shared" si="6"/>
        <v>3.9752245959296028E-3</v>
      </c>
      <c r="L30" s="52">
        <f t="shared" si="0"/>
        <v>-0.34871724488839512</v>
      </c>
      <c r="N30" s="27">
        <f t="shared" si="15"/>
        <v>2.4642161876794146</v>
      </c>
      <c r="O30" s="152">
        <f t="shared" si="16"/>
        <v>2.54965403365309</v>
      </c>
      <c r="P30" s="52">
        <f t="shared" si="17"/>
        <v>3.467140845874131E-2</v>
      </c>
    </row>
    <row r="31" spans="1:16" ht="20.100000000000001" customHeight="1" x14ac:dyDescent="0.25">
      <c r="A31" s="8" t="s">
        <v>167</v>
      </c>
      <c r="B31" s="19">
        <v>953.56000000000006</v>
      </c>
      <c r="C31" s="140">
        <v>695.07999999999993</v>
      </c>
      <c r="D31" s="247">
        <f t="shared" si="2"/>
        <v>4.7839126963525845E-3</v>
      </c>
      <c r="E31" s="215">
        <f t="shared" si="3"/>
        <v>3.4974989470972348E-3</v>
      </c>
      <c r="F31" s="52">
        <f t="shared" si="4"/>
        <v>-0.27106841729938347</v>
      </c>
      <c r="H31" s="19">
        <v>273.572</v>
      </c>
      <c r="I31" s="140">
        <v>179.29200000000003</v>
      </c>
      <c r="J31" s="247">
        <f t="shared" si="5"/>
        <v>5.5098804523591475E-3</v>
      </c>
      <c r="K31" s="215">
        <f t="shared" si="6"/>
        <v>3.6632896358092435E-3</v>
      </c>
      <c r="L31" s="52">
        <f t="shared" si="0"/>
        <v>-0.34462591200853876</v>
      </c>
      <c r="N31" s="27">
        <f t="shared" si="1"/>
        <v>2.8689542346574939</v>
      </c>
      <c r="O31" s="152">
        <f t="shared" si="1"/>
        <v>2.5794440927663009</v>
      </c>
      <c r="P31" s="52">
        <f t="shared" si="7"/>
        <v>-0.10091138380454358</v>
      </c>
    </row>
    <row r="32" spans="1:16" ht="20.100000000000001" customHeight="1" thickBot="1" x14ac:dyDescent="0.3">
      <c r="A32" s="8" t="s">
        <v>17</v>
      </c>
      <c r="B32" s="19">
        <f>B33-SUM(B7:B31)</f>
        <v>9685.3600000000151</v>
      </c>
      <c r="C32" s="140">
        <f>C33-SUM(C7:C31)</f>
        <v>8384.469999999943</v>
      </c>
      <c r="D32" s="247">
        <f t="shared" si="2"/>
        <v>4.8590457519973089E-2</v>
      </c>
      <c r="E32" s="215">
        <f t="shared" si="3"/>
        <v>4.2188920695413704E-2</v>
      </c>
      <c r="F32" s="52">
        <f t="shared" si="4"/>
        <v>-0.13431508999149955</v>
      </c>
      <c r="H32" s="19">
        <f>H33-SUM(H7:H31)</f>
        <v>2728.9519999999975</v>
      </c>
      <c r="I32" s="140">
        <f>I33-SUM(I7:I31)</f>
        <v>2408.0469999999914</v>
      </c>
      <c r="J32" s="247">
        <f t="shared" si="5"/>
        <v>5.4962493530867143E-2</v>
      </c>
      <c r="K32" s="215">
        <f t="shared" si="6"/>
        <v>4.9201155755089508E-2</v>
      </c>
      <c r="L32" s="52">
        <f t="shared" si="0"/>
        <v>-0.11759276088403402</v>
      </c>
      <c r="N32" s="27">
        <f t="shared" si="1"/>
        <v>2.8176051277391787</v>
      </c>
      <c r="O32" s="152">
        <f t="shared" si="1"/>
        <v>2.872032460012389</v>
      </c>
      <c r="P32" s="52">
        <f t="shared" si="7"/>
        <v>1.9316877208014699E-2</v>
      </c>
    </row>
    <row r="33" spans="1:16" ht="26.25" customHeight="1" thickBot="1" x14ac:dyDescent="0.3">
      <c r="A33" s="12" t="s">
        <v>18</v>
      </c>
      <c r="B33" s="17">
        <v>199326.38000000003</v>
      </c>
      <c r="C33" s="145">
        <v>198736.29999999993</v>
      </c>
      <c r="D33" s="243">
        <f>SUM(D7:D32)</f>
        <v>1</v>
      </c>
      <c r="E33" s="244">
        <f>SUM(E7:E32)</f>
        <v>1</v>
      </c>
      <c r="F33" s="57">
        <f t="shared" si="4"/>
        <v>-2.9603708249761195E-3</v>
      </c>
      <c r="G33" s="1"/>
      <c r="H33" s="17">
        <v>49651.167999999998</v>
      </c>
      <c r="I33" s="145">
        <v>48942.894999999997</v>
      </c>
      <c r="J33" s="243">
        <f>SUM(J7:J32)</f>
        <v>1</v>
      </c>
      <c r="K33" s="244">
        <f>SUM(K7:K32)</f>
        <v>0.99999999999999978</v>
      </c>
      <c r="L33" s="57">
        <f t="shared" si="0"/>
        <v>-1.4264981641519512E-2</v>
      </c>
      <c r="N33" s="29">
        <f t="shared" si="1"/>
        <v>2.4909481625061365</v>
      </c>
      <c r="O33" s="146">
        <f t="shared" si="1"/>
        <v>2.4627053537778458</v>
      </c>
      <c r="P33" s="57">
        <f t="shared" si="7"/>
        <v>-1.1338176022047621E-2</v>
      </c>
    </row>
    <row r="35" spans="1:16" ht="15.75" thickBot="1" x14ac:dyDescent="0.3"/>
    <row r="36" spans="1:16" x14ac:dyDescent="0.25">
      <c r="A36" s="377" t="s">
        <v>2</v>
      </c>
      <c r="B36" s="365" t="s">
        <v>1</v>
      </c>
      <c r="C36" s="363"/>
      <c r="D36" s="365" t="s">
        <v>104</v>
      </c>
      <c r="E36" s="363"/>
      <c r="F36" s="130" t="s">
        <v>0</v>
      </c>
      <c r="H36" s="375" t="s">
        <v>19</v>
      </c>
      <c r="I36" s="376"/>
      <c r="J36" s="365" t="s">
        <v>104</v>
      </c>
      <c r="K36" s="366"/>
      <c r="L36" s="130" t="s">
        <v>0</v>
      </c>
      <c r="N36" s="373" t="s">
        <v>22</v>
      </c>
      <c r="O36" s="363"/>
      <c r="P36" s="130" t="s">
        <v>0</v>
      </c>
    </row>
    <row r="37" spans="1:16" x14ac:dyDescent="0.25">
      <c r="A37" s="378"/>
      <c r="B37" s="368" t="str">
        <f>B5</f>
        <v>jan-maio</v>
      </c>
      <c r="C37" s="370"/>
      <c r="D37" s="368" t="str">
        <f>B5</f>
        <v>jan-maio</v>
      </c>
      <c r="E37" s="370"/>
      <c r="F37" s="131" t="str">
        <f>F5</f>
        <v>2025/2024</v>
      </c>
      <c r="H37" s="371" t="str">
        <f>B5</f>
        <v>jan-maio</v>
      </c>
      <c r="I37" s="370"/>
      <c r="J37" s="368" t="str">
        <f>B5</f>
        <v>jan-maio</v>
      </c>
      <c r="K37" s="369"/>
      <c r="L37" s="131" t="str">
        <f>L5</f>
        <v>2025/2024</v>
      </c>
      <c r="N37" s="371" t="str">
        <f>B5</f>
        <v>jan-maio</v>
      </c>
      <c r="O37" s="369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157</v>
      </c>
      <c r="B39" s="39">
        <v>25248.010000000002</v>
      </c>
      <c r="C39" s="147">
        <v>26285.040000000005</v>
      </c>
      <c r="D39" s="247">
        <f t="shared" ref="D39:D61" si="18">B39/$B$62</f>
        <v>0.31558907938222164</v>
      </c>
      <c r="E39" s="246">
        <f t="shared" ref="E39:E61" si="19">C39/$C$62</f>
        <v>0.31251076724873128</v>
      </c>
      <c r="F39" s="52">
        <f>(C39-B39)/B39</f>
        <v>4.1073732147603015E-2</v>
      </c>
      <c r="H39" s="39">
        <v>5410.893</v>
      </c>
      <c r="I39" s="147">
        <v>5459.1559999999999</v>
      </c>
      <c r="J39" s="247">
        <f t="shared" ref="J39:J61" si="20">H39/$H$62</f>
        <v>0.29412415720293106</v>
      </c>
      <c r="K39" s="246">
        <f t="shared" ref="K39:K61" si="21">I39/$I$62</f>
        <v>0.28869531795477554</v>
      </c>
      <c r="L39" s="52">
        <f t="shared" ref="L39:L62" si="22">(I39-H39)/H39</f>
        <v>8.9195997777076572E-3</v>
      </c>
      <c r="N39" s="27">
        <f t="shared" ref="N39:O62" si="23">(H39/B39)*10</f>
        <v>2.1430968222842113</v>
      </c>
      <c r="O39" s="151">
        <f t="shared" si="23"/>
        <v>2.0769061032435179</v>
      </c>
      <c r="P39" s="61">
        <f t="shared" si="7"/>
        <v>-3.0885547658152133E-2</v>
      </c>
    </row>
    <row r="40" spans="1:16" ht="20.100000000000001" customHeight="1" x14ac:dyDescent="0.25">
      <c r="A40" s="38" t="s">
        <v>161</v>
      </c>
      <c r="B40" s="19">
        <v>14271.509999999998</v>
      </c>
      <c r="C40" s="140">
        <v>15428.26</v>
      </c>
      <c r="D40" s="247">
        <f t="shared" si="18"/>
        <v>0.17838763143289982</v>
      </c>
      <c r="E40" s="215">
        <f t="shared" si="19"/>
        <v>0.18343123578708306</v>
      </c>
      <c r="F40" s="52">
        <f t="shared" ref="F40:F62" si="24">(C40-B40)/B40</f>
        <v>8.1053091088469406E-2</v>
      </c>
      <c r="H40" s="19">
        <v>2815.0130000000004</v>
      </c>
      <c r="I40" s="140">
        <v>3052.9350000000004</v>
      </c>
      <c r="J40" s="247">
        <f t="shared" si="20"/>
        <v>0.15301787082840018</v>
      </c>
      <c r="K40" s="215">
        <f t="shared" si="21"/>
        <v>0.16144767442444635</v>
      </c>
      <c r="L40" s="52">
        <f t="shared" si="22"/>
        <v>8.4518970249870956E-2</v>
      </c>
      <c r="N40" s="27">
        <f t="shared" si="23"/>
        <v>1.9724703272463815</v>
      </c>
      <c r="O40" s="152">
        <f t="shared" si="23"/>
        <v>1.9787941089922003</v>
      </c>
      <c r="P40" s="52">
        <f t="shared" si="7"/>
        <v>3.2060212305687675E-3</v>
      </c>
    </row>
    <row r="41" spans="1:16" ht="20.100000000000001" customHeight="1" x14ac:dyDescent="0.25">
      <c r="A41" s="38" t="s">
        <v>164</v>
      </c>
      <c r="B41" s="19">
        <v>7146.8499999999995</v>
      </c>
      <c r="C41" s="140">
        <v>11133.91</v>
      </c>
      <c r="D41" s="247">
        <f t="shared" si="18"/>
        <v>8.93324983625573E-2</v>
      </c>
      <c r="E41" s="215">
        <f t="shared" si="19"/>
        <v>0.13237441360478511</v>
      </c>
      <c r="F41" s="52">
        <f t="shared" si="24"/>
        <v>0.55787654701022138</v>
      </c>
      <c r="H41" s="19">
        <v>1628.4850000000004</v>
      </c>
      <c r="I41" s="140">
        <v>2455.462</v>
      </c>
      <c r="J41" s="247">
        <f t="shared" si="20"/>
        <v>8.8520837159894922E-2</v>
      </c>
      <c r="K41" s="215">
        <f t="shared" si="21"/>
        <v>0.12985164424974649</v>
      </c>
      <c r="L41" s="52">
        <f t="shared" si="22"/>
        <v>0.50781984482509779</v>
      </c>
      <c r="N41" s="27">
        <f t="shared" si="23"/>
        <v>2.2786052596598507</v>
      </c>
      <c r="O41" s="152">
        <f t="shared" si="23"/>
        <v>2.2053905591117586</v>
      </c>
      <c r="P41" s="52">
        <f t="shared" si="7"/>
        <v>-3.2131366430279175E-2</v>
      </c>
    </row>
    <row r="42" spans="1:16" ht="20.100000000000001" customHeight="1" x14ac:dyDescent="0.25">
      <c r="A42" s="38" t="s">
        <v>153</v>
      </c>
      <c r="B42" s="19">
        <v>10309.950000000001</v>
      </c>
      <c r="C42" s="140">
        <v>9588.75</v>
      </c>
      <c r="D42" s="247">
        <f t="shared" si="18"/>
        <v>0.12886986455474059</v>
      </c>
      <c r="E42" s="215">
        <f t="shared" si="19"/>
        <v>0.11400354039622049</v>
      </c>
      <c r="F42" s="52">
        <f t="shared" si="24"/>
        <v>-6.995184263745223E-2</v>
      </c>
      <c r="H42" s="19">
        <v>2453.9399999999996</v>
      </c>
      <c r="I42" s="140">
        <v>2419.6309999999999</v>
      </c>
      <c r="J42" s="247">
        <f t="shared" si="20"/>
        <v>0.1333907424017737</v>
      </c>
      <c r="K42" s="215">
        <f t="shared" si="21"/>
        <v>0.12795680154189246</v>
      </c>
      <c r="L42" s="52">
        <f t="shared" si="22"/>
        <v>-1.3981189434134391E-2</v>
      </c>
      <c r="N42" s="27">
        <f t="shared" si="23"/>
        <v>2.3801667321374005</v>
      </c>
      <c r="O42" s="152">
        <f t="shared" si="23"/>
        <v>2.5234060748272711</v>
      </c>
      <c r="P42" s="52">
        <f t="shared" si="7"/>
        <v>6.0180381800917372E-2</v>
      </c>
    </row>
    <row r="43" spans="1:16" ht="20.100000000000001" customHeight="1" x14ac:dyDescent="0.25">
      <c r="A43" s="38" t="s">
        <v>166</v>
      </c>
      <c r="B43" s="19">
        <v>4160.21</v>
      </c>
      <c r="C43" s="140">
        <v>5712.66</v>
      </c>
      <c r="D43" s="247">
        <f t="shared" si="18"/>
        <v>5.2000804971825985E-2</v>
      </c>
      <c r="E43" s="215">
        <f t="shared" si="19"/>
        <v>6.7919537487146187E-2</v>
      </c>
      <c r="F43" s="52">
        <f t="shared" si="24"/>
        <v>0.37316625843406936</v>
      </c>
      <c r="H43" s="19">
        <v>1401.193</v>
      </c>
      <c r="I43" s="140">
        <v>1623.8809999999999</v>
      </c>
      <c r="J43" s="247">
        <f t="shared" si="20"/>
        <v>7.6165747539943332E-2</v>
      </c>
      <c r="K43" s="215">
        <f t="shared" si="21"/>
        <v>8.5875333406064749E-2</v>
      </c>
      <c r="L43" s="52">
        <f t="shared" si="22"/>
        <v>0.15892742827005266</v>
      </c>
      <c r="N43" s="27">
        <f t="shared" si="23"/>
        <v>3.3680823804567557</v>
      </c>
      <c r="O43" s="152">
        <f t="shared" si="23"/>
        <v>2.8426004698336675</v>
      </c>
      <c r="P43" s="52">
        <f t="shared" si="7"/>
        <v>-0.15601812879405461</v>
      </c>
    </row>
    <row r="44" spans="1:16" ht="20.100000000000001" customHeight="1" x14ac:dyDescent="0.25">
      <c r="A44" s="38" t="s">
        <v>160</v>
      </c>
      <c r="B44" s="19">
        <v>5555.7500000000009</v>
      </c>
      <c r="C44" s="140">
        <v>3020.03</v>
      </c>
      <c r="D44" s="247">
        <f t="shared" si="18"/>
        <v>6.9444444444444448E-2</v>
      </c>
      <c r="E44" s="215">
        <f t="shared" si="19"/>
        <v>3.5906047410016718E-2</v>
      </c>
      <c r="F44" s="52">
        <f t="shared" si="24"/>
        <v>-0.45641362552310677</v>
      </c>
      <c r="H44" s="19">
        <v>1313.268</v>
      </c>
      <c r="I44" s="140">
        <v>786.38599999999997</v>
      </c>
      <c r="J44" s="247">
        <f t="shared" si="20"/>
        <v>7.138633931249036E-2</v>
      </c>
      <c r="K44" s="215">
        <f t="shared" si="21"/>
        <v>4.15862738315564E-2</v>
      </c>
      <c r="L44" s="52">
        <f t="shared" si="22"/>
        <v>-0.40119914594736189</v>
      </c>
      <c r="N44" s="27">
        <f t="shared" si="23"/>
        <v>2.3637996670116541</v>
      </c>
      <c r="O44" s="152">
        <f t="shared" si="23"/>
        <v>2.6039012857488171</v>
      </c>
      <c r="P44" s="52">
        <f t="shared" si="7"/>
        <v>0.10157443631452175</v>
      </c>
    </row>
    <row r="45" spans="1:16" ht="20.100000000000001" customHeight="1" x14ac:dyDescent="0.25">
      <c r="A45" s="38" t="s">
        <v>178</v>
      </c>
      <c r="B45" s="19">
        <v>4117.380000000001</v>
      </c>
      <c r="C45" s="140">
        <v>3172.7299999999996</v>
      </c>
      <c r="D45" s="247">
        <f t="shared" si="18"/>
        <v>5.1465448709295182E-2</v>
      </c>
      <c r="E45" s="215">
        <f t="shared" si="19"/>
        <v>3.7721543759228322E-2</v>
      </c>
      <c r="F45" s="52">
        <f t="shared" si="24"/>
        <v>-0.22942988016651394</v>
      </c>
      <c r="H45" s="19">
        <v>919.52700000000004</v>
      </c>
      <c r="I45" s="140">
        <v>717.36999999999989</v>
      </c>
      <c r="J45" s="247">
        <f t="shared" si="20"/>
        <v>4.9983450772421417E-2</v>
      </c>
      <c r="K45" s="215">
        <f t="shared" si="21"/>
        <v>3.7936516238264176E-2</v>
      </c>
      <c r="L45" s="52">
        <f t="shared" si="22"/>
        <v>-0.21984890057605719</v>
      </c>
      <c r="N45" s="27">
        <f t="shared" si="23"/>
        <v>2.2332818442796141</v>
      </c>
      <c r="O45" s="152">
        <f t="shared" si="23"/>
        <v>2.2610496323355593</v>
      </c>
      <c r="P45" s="52">
        <f t="shared" si="7"/>
        <v>1.243362459022823E-2</v>
      </c>
    </row>
    <row r="46" spans="1:16" ht="20.100000000000001" customHeight="1" x14ac:dyDescent="0.25">
      <c r="A46" s="38" t="s">
        <v>162</v>
      </c>
      <c r="B46" s="19">
        <v>925.73</v>
      </c>
      <c r="C46" s="140">
        <v>1913</v>
      </c>
      <c r="D46" s="247">
        <f t="shared" si="18"/>
        <v>1.1571220007299744E-2</v>
      </c>
      <c r="E46" s="215">
        <f t="shared" si="19"/>
        <v>2.2744233896803003E-2</v>
      </c>
      <c r="F46" s="52">
        <f t="shared" si="24"/>
        <v>1.0664772665896103</v>
      </c>
      <c r="H46" s="19">
        <v>308.065</v>
      </c>
      <c r="I46" s="140">
        <v>443.58699999999999</v>
      </c>
      <c r="J46" s="247">
        <f t="shared" si="20"/>
        <v>1.6745730970603365E-2</v>
      </c>
      <c r="K46" s="215">
        <f t="shared" si="21"/>
        <v>2.3458111474668433E-2</v>
      </c>
      <c r="L46" s="52">
        <f t="shared" si="22"/>
        <v>0.43991365458588283</v>
      </c>
      <c r="N46" s="27">
        <f t="shared" si="23"/>
        <v>3.3278061637842566</v>
      </c>
      <c r="O46" s="152">
        <f t="shared" si="23"/>
        <v>2.3188029273392576</v>
      </c>
      <c r="P46" s="52">
        <f t="shared" si="7"/>
        <v>-0.30320372845802962</v>
      </c>
    </row>
    <row r="47" spans="1:16" ht="20.100000000000001" customHeight="1" x14ac:dyDescent="0.25">
      <c r="A47" s="38" t="s">
        <v>176</v>
      </c>
      <c r="B47" s="19">
        <v>2152.2399999999998</v>
      </c>
      <c r="C47" s="140">
        <v>1806.3200000000002</v>
      </c>
      <c r="D47" s="247">
        <f t="shared" si="18"/>
        <v>2.6902058427955018E-2</v>
      </c>
      <c r="E47" s="215">
        <f t="shared" si="19"/>
        <v>2.147588320568385E-2</v>
      </c>
      <c r="F47" s="52">
        <f t="shared" si="24"/>
        <v>-0.16072556963907356</v>
      </c>
      <c r="H47" s="19">
        <v>455.89800000000002</v>
      </c>
      <c r="I47" s="140">
        <v>438.48899999999998</v>
      </c>
      <c r="J47" s="247">
        <f t="shared" si="20"/>
        <v>2.4781605369114095E-2</v>
      </c>
      <c r="K47" s="215">
        <f t="shared" si="21"/>
        <v>2.3188515088169593E-2</v>
      </c>
      <c r="L47" s="52">
        <f t="shared" si="22"/>
        <v>-3.8186173222957871E-2</v>
      </c>
      <c r="N47" s="27">
        <f t="shared" ref="N47:N48" si="25">(H47/B47)*10</f>
        <v>2.118248894175371</v>
      </c>
      <c r="O47" s="152">
        <f t="shared" ref="O47:O48" si="26">(I47/C47)*10</f>
        <v>2.4275266840869829</v>
      </c>
      <c r="P47" s="52">
        <f t="shared" ref="P47:P48" si="27">(O47-N47)/N47</f>
        <v>0.14600635022732444</v>
      </c>
    </row>
    <row r="48" spans="1:16" ht="20.100000000000001" customHeight="1" x14ac:dyDescent="0.25">
      <c r="A48" s="38" t="s">
        <v>171</v>
      </c>
      <c r="B48" s="19">
        <v>1287.5400000000002</v>
      </c>
      <c r="C48" s="140">
        <v>851.49</v>
      </c>
      <c r="D48" s="247">
        <f t="shared" si="18"/>
        <v>1.6093686720964766E-2</v>
      </c>
      <c r="E48" s="215">
        <f t="shared" si="19"/>
        <v>1.0123621390898478E-2</v>
      </c>
      <c r="F48" s="52">
        <f t="shared" si="24"/>
        <v>-0.33866908989235295</v>
      </c>
      <c r="H48" s="19">
        <v>382.81200000000001</v>
      </c>
      <c r="I48" s="140">
        <v>266.47699999999998</v>
      </c>
      <c r="J48" s="247">
        <f t="shared" si="20"/>
        <v>2.0808812310124863E-2</v>
      </c>
      <c r="K48" s="215">
        <f t="shared" si="21"/>
        <v>1.4092043210092314E-2</v>
      </c>
      <c r="L48" s="52">
        <f t="shared" si="22"/>
        <v>-0.30389590712934816</v>
      </c>
      <c r="N48" s="27">
        <f t="shared" si="25"/>
        <v>2.9732047159699886</v>
      </c>
      <c r="O48" s="152">
        <f t="shared" si="26"/>
        <v>3.1295376340297594</v>
      </c>
      <c r="P48" s="52">
        <f t="shared" si="27"/>
        <v>5.2580610147716721E-2</v>
      </c>
    </row>
    <row r="49" spans="1:16" ht="20.100000000000001" customHeight="1" x14ac:dyDescent="0.25">
      <c r="A49" s="38" t="s">
        <v>181</v>
      </c>
      <c r="B49" s="19">
        <v>3.47</v>
      </c>
      <c r="C49" s="140">
        <v>1462.8199999999997</v>
      </c>
      <c r="D49" s="247">
        <f t="shared" si="18"/>
        <v>4.3373481928132519E-5</v>
      </c>
      <c r="E49" s="215">
        <f t="shared" si="19"/>
        <v>1.7391908117575204E-2</v>
      </c>
      <c r="F49" s="52">
        <f t="shared" si="24"/>
        <v>420.56195965417857</v>
      </c>
      <c r="H49" s="19">
        <v>1.04</v>
      </c>
      <c r="I49" s="140">
        <v>262.779</v>
      </c>
      <c r="J49" s="247">
        <f t="shared" si="20"/>
        <v>5.6532096179142396E-5</v>
      </c>
      <c r="K49" s="215">
        <f t="shared" si="21"/>
        <v>1.3896482708469582E-2</v>
      </c>
      <c r="L49" s="52">
        <f t="shared" si="22"/>
        <v>251.67211538461535</v>
      </c>
      <c r="N49" s="27">
        <f t="shared" si="23"/>
        <v>2.9971181556195963</v>
      </c>
      <c r="O49" s="152">
        <f t="shared" si="23"/>
        <v>1.7963864316867424</v>
      </c>
      <c r="P49" s="52">
        <f t="shared" si="7"/>
        <v>-0.40062875788913493</v>
      </c>
    </row>
    <row r="50" spans="1:16" ht="20.100000000000001" customHeight="1" x14ac:dyDescent="0.25">
      <c r="A50" s="38" t="s">
        <v>182</v>
      </c>
      <c r="B50" s="19">
        <v>1212.28</v>
      </c>
      <c r="C50" s="140">
        <v>763.07999999999993</v>
      </c>
      <c r="D50" s="247">
        <f t="shared" si="18"/>
        <v>1.5152969646062386E-2</v>
      </c>
      <c r="E50" s="215">
        <f t="shared" si="19"/>
        <v>9.0724882394001231E-3</v>
      </c>
      <c r="F50" s="52">
        <f t="shared" si="24"/>
        <v>-0.37054145906886204</v>
      </c>
      <c r="H50" s="19">
        <v>298.73200000000003</v>
      </c>
      <c r="I50" s="140">
        <v>194.55899999999997</v>
      </c>
      <c r="J50" s="247">
        <f t="shared" si="20"/>
        <v>1.6238409765180352E-2</v>
      </c>
      <c r="K50" s="215">
        <f t="shared" si="21"/>
        <v>1.0288819804006914E-2</v>
      </c>
      <c r="L50" s="52">
        <f t="shared" si="22"/>
        <v>-0.34871724488839512</v>
      </c>
      <c r="N50" s="27">
        <f t="shared" si="23"/>
        <v>2.4642161876794146</v>
      </c>
      <c r="O50" s="152">
        <f t="shared" si="23"/>
        <v>2.54965403365309</v>
      </c>
      <c r="P50" s="52">
        <f t="shared" si="7"/>
        <v>3.467140845874131E-2</v>
      </c>
    </row>
    <row r="51" spans="1:16" ht="20.100000000000001" customHeight="1" x14ac:dyDescent="0.25">
      <c r="A51" s="38" t="s">
        <v>167</v>
      </c>
      <c r="B51" s="19">
        <v>953.56000000000006</v>
      </c>
      <c r="C51" s="140">
        <v>695.07999999999993</v>
      </c>
      <c r="D51" s="247">
        <f t="shared" si="18"/>
        <v>1.1919082832100877E-2</v>
      </c>
      <c r="E51" s="215">
        <f t="shared" si="19"/>
        <v>8.2640157328749773E-3</v>
      </c>
      <c r="F51" s="52">
        <f t="shared" si="24"/>
        <v>-0.27106841729938347</v>
      </c>
      <c r="H51" s="19">
        <v>273.572</v>
      </c>
      <c r="I51" s="140">
        <v>179.29200000000003</v>
      </c>
      <c r="J51" s="247">
        <f t="shared" si="20"/>
        <v>1.4870767899923407E-2</v>
      </c>
      <c r="K51" s="215">
        <f t="shared" si="21"/>
        <v>9.4814584794330158E-3</v>
      </c>
      <c r="L51" s="52">
        <f t="shared" si="22"/>
        <v>-0.34462591200853876</v>
      </c>
      <c r="N51" s="27">
        <f t="shared" si="23"/>
        <v>2.8689542346574939</v>
      </c>
      <c r="O51" s="152">
        <f t="shared" si="23"/>
        <v>2.5794440927663009</v>
      </c>
      <c r="P51" s="52">
        <f t="shared" si="7"/>
        <v>-0.10091138380454358</v>
      </c>
    </row>
    <row r="52" spans="1:16" ht="20.100000000000001" customHeight="1" x14ac:dyDescent="0.25">
      <c r="A52" s="38" t="s">
        <v>169</v>
      </c>
      <c r="B52" s="19">
        <v>741.06999999999994</v>
      </c>
      <c r="C52" s="140">
        <v>518.5</v>
      </c>
      <c r="D52" s="247">
        <f t="shared" si="18"/>
        <v>9.2630507932222363E-3</v>
      </c>
      <c r="E52" s="215">
        <f t="shared" si="19"/>
        <v>6.1646028622542384E-3</v>
      </c>
      <c r="F52" s="52">
        <f t="shared" si="24"/>
        <v>-0.30033600064771204</v>
      </c>
      <c r="H52" s="19">
        <v>222.65200000000002</v>
      </c>
      <c r="I52" s="140">
        <v>171.28399999999999</v>
      </c>
      <c r="J52" s="247">
        <f t="shared" si="20"/>
        <v>1.2102869498536936E-2</v>
      </c>
      <c r="K52" s="215">
        <f t="shared" si="21"/>
        <v>9.0579732179417068E-3</v>
      </c>
      <c r="L52" s="52">
        <f t="shared" si="22"/>
        <v>-0.23070980723281184</v>
      </c>
      <c r="N52" s="27">
        <f t="shared" si="23"/>
        <v>3.0044665146342453</v>
      </c>
      <c r="O52" s="152">
        <f t="shared" si="23"/>
        <v>3.3034522661523624</v>
      </c>
      <c r="P52" s="52">
        <f t="shared" si="7"/>
        <v>9.9513757288293411E-2</v>
      </c>
    </row>
    <row r="53" spans="1:16" ht="20.100000000000001" customHeight="1" x14ac:dyDescent="0.25">
      <c r="A53" s="38" t="s">
        <v>184</v>
      </c>
      <c r="B53" s="19">
        <v>955.22</v>
      </c>
      <c r="C53" s="140">
        <v>645.24</v>
      </c>
      <c r="D53" s="247">
        <f t="shared" si="18"/>
        <v>1.1939832105876295E-2</v>
      </c>
      <c r="E53" s="215">
        <f t="shared" si="19"/>
        <v>7.6714529427983113E-3</v>
      </c>
      <c r="F53" s="52">
        <f t="shared" si="24"/>
        <v>-0.32451163082850026</v>
      </c>
      <c r="H53" s="19">
        <v>234.18799999999999</v>
      </c>
      <c r="I53" s="140">
        <v>155.113</v>
      </c>
      <c r="J53" s="247">
        <f t="shared" si="20"/>
        <v>1.2729940903847114E-2</v>
      </c>
      <c r="K53" s="215">
        <f t="shared" si="21"/>
        <v>8.2028058648478085E-3</v>
      </c>
      <c r="L53" s="52">
        <f t="shared" si="22"/>
        <v>-0.33765607119066732</v>
      </c>
      <c r="N53" s="27">
        <f t="shared" si="23"/>
        <v>2.4516655848914386</v>
      </c>
      <c r="O53" s="152">
        <f t="shared" si="23"/>
        <v>2.403958217097514</v>
      </c>
      <c r="P53" s="52">
        <f t="shared" si="7"/>
        <v>-1.9459166081999355E-2</v>
      </c>
    </row>
    <row r="54" spans="1:16" ht="20.100000000000001" customHeight="1" x14ac:dyDescent="0.25">
      <c r="A54" s="38" t="s">
        <v>205</v>
      </c>
      <c r="B54" s="19">
        <v>2.0499999999999998</v>
      </c>
      <c r="C54" s="140">
        <v>269.93</v>
      </c>
      <c r="D54" s="247">
        <f t="shared" si="18"/>
        <v>2.5624103156389522E-5</v>
      </c>
      <c r="E54" s="215">
        <f t="shared" si="19"/>
        <v>3.2092791718578333E-3</v>
      </c>
      <c r="F54" s="52">
        <f t="shared" si="24"/>
        <v>130.67317073170733</v>
      </c>
      <c r="H54" s="19">
        <v>0.88800000000000001</v>
      </c>
      <c r="I54" s="140">
        <v>61.175999999999995</v>
      </c>
      <c r="J54" s="247">
        <f t="shared" si="20"/>
        <v>4.8269712891421583E-5</v>
      </c>
      <c r="K54" s="215">
        <f t="shared" si="21"/>
        <v>3.2351566379860454E-3</v>
      </c>
      <c r="L54" s="52">
        <f t="shared" si="22"/>
        <v>67.891891891891888</v>
      </c>
      <c r="N54" s="27">
        <f t="shared" si="23"/>
        <v>4.331707317073171</v>
      </c>
      <c r="O54" s="152">
        <f t="shared" si="23"/>
        <v>2.2663653539806612</v>
      </c>
      <c r="P54" s="52">
        <f t="shared" si="7"/>
        <v>-0.47679628652473477</v>
      </c>
    </row>
    <row r="55" spans="1:16" ht="20.100000000000001" customHeight="1" x14ac:dyDescent="0.25">
      <c r="A55" s="38" t="s">
        <v>180</v>
      </c>
      <c r="B55" s="19">
        <v>335.57</v>
      </c>
      <c r="C55" s="140">
        <v>167.82</v>
      </c>
      <c r="D55" s="247">
        <f t="shared" si="18"/>
        <v>4.1944781932632359E-3</v>
      </c>
      <c r="E55" s="215">
        <f t="shared" si="19"/>
        <v>1.9952625888977941E-3</v>
      </c>
      <c r="F55" s="52">
        <f t="shared" si="24"/>
        <v>-0.4998956998539798</v>
      </c>
      <c r="H55" s="19">
        <v>95.248999999999995</v>
      </c>
      <c r="I55" s="140">
        <v>47.977000000000004</v>
      </c>
      <c r="J55" s="247">
        <f t="shared" si="20"/>
        <v>5.1775246432376283E-3</v>
      </c>
      <c r="K55" s="215">
        <f t="shared" si="21"/>
        <v>2.5371568919291313E-3</v>
      </c>
      <c r="L55" s="52">
        <f t="shared" si="22"/>
        <v>-0.49629917374460619</v>
      </c>
      <c r="N55" s="27">
        <f t="shared" ref="N55:N56" si="28">(H55/B55)*10</f>
        <v>2.8384241737938432</v>
      </c>
      <c r="O55" s="152">
        <f t="shared" ref="O55:O56" si="29">(I55/C55)*10</f>
        <v>2.8588368490048865</v>
      </c>
      <c r="P55" s="52">
        <f t="shared" ref="P55:P56" si="30">(O55-N55)/N55</f>
        <v>7.1915520588875818E-3</v>
      </c>
    </row>
    <row r="56" spans="1:16" ht="20.100000000000001" customHeight="1" x14ac:dyDescent="0.25">
      <c r="A56" s="38" t="s">
        <v>183</v>
      </c>
      <c r="B56" s="19">
        <v>95.570000000000007</v>
      </c>
      <c r="C56" s="140">
        <v>150.45000000000002</v>
      </c>
      <c r="D56" s="247">
        <f t="shared" si="18"/>
        <v>1.1945831895883645E-3</v>
      </c>
      <c r="E56" s="215">
        <f t="shared" si="19"/>
        <v>1.7887454206868857E-3</v>
      </c>
      <c r="F56" s="52">
        <f t="shared" si="24"/>
        <v>0.57423877785916089</v>
      </c>
      <c r="H56" s="19">
        <v>27.794000000000004</v>
      </c>
      <c r="I56" s="140">
        <v>41.970000000000006</v>
      </c>
      <c r="J56" s="247">
        <f t="shared" si="20"/>
        <v>1.5108202703875808E-3</v>
      </c>
      <c r="K56" s="215">
        <f t="shared" si="21"/>
        <v>2.2194900630357387E-3</v>
      </c>
      <c r="L56" s="52">
        <f t="shared" ref="L56:L57" si="31">(I56-H56)/H56</f>
        <v>0.51003813772756712</v>
      </c>
      <c r="N56" s="27">
        <f t="shared" si="28"/>
        <v>2.90823480171602</v>
      </c>
      <c r="O56" s="152">
        <f t="shared" si="29"/>
        <v>2.7896311066799599</v>
      </c>
      <c r="P56" s="52">
        <f t="shared" si="30"/>
        <v>-4.0782021783824778E-2</v>
      </c>
    </row>
    <row r="57" spans="1:16" ht="20.100000000000001" customHeight="1" x14ac:dyDescent="0.25">
      <c r="A57" s="38" t="s">
        <v>179</v>
      </c>
      <c r="B57" s="19">
        <v>63.43</v>
      </c>
      <c r="C57" s="140">
        <v>108.10999999999999</v>
      </c>
      <c r="D57" s="247">
        <f t="shared" si="18"/>
        <v>7.9284725034623783E-4</v>
      </c>
      <c r="E57" s="215">
        <f t="shared" si="19"/>
        <v>1.2853523923593165E-3</v>
      </c>
      <c r="F57" s="52">
        <f t="shared" si="24"/>
        <v>0.70439854958221637</v>
      </c>
      <c r="H57" s="19">
        <v>19.779</v>
      </c>
      <c r="I57" s="140">
        <v>33.324000000000005</v>
      </c>
      <c r="J57" s="247">
        <f t="shared" si="20"/>
        <v>1.0751426253146706E-3</v>
      </c>
      <c r="K57" s="215">
        <f t="shared" si="21"/>
        <v>1.7622655911508926E-3</v>
      </c>
      <c r="L57" s="52">
        <f t="shared" si="31"/>
        <v>0.68481723039587472</v>
      </c>
      <c r="N57" s="27">
        <f t="shared" ref="N57:N58" si="32">(H57/B57)*10</f>
        <v>3.1182405801671131</v>
      </c>
      <c r="O57" s="152">
        <f t="shared" ref="O57:O58" si="33">(I57/C57)*10</f>
        <v>3.0824160577189907</v>
      </c>
      <c r="P57" s="52">
        <f t="shared" ref="P57:P58" si="34">(O57-N57)/N57</f>
        <v>-1.1488697400699752E-2</v>
      </c>
    </row>
    <row r="58" spans="1:16" ht="20.100000000000001" customHeight="1" x14ac:dyDescent="0.25">
      <c r="A58" s="38" t="s">
        <v>173</v>
      </c>
      <c r="B58" s="19">
        <v>75.400000000000006</v>
      </c>
      <c r="C58" s="140">
        <v>137.03</v>
      </c>
      <c r="D58" s="247">
        <f t="shared" si="18"/>
        <v>9.4246701365452218E-4</v>
      </c>
      <c r="E58" s="215">
        <f t="shared" si="19"/>
        <v>1.6291909936638346E-3</v>
      </c>
      <c r="F58" s="52">
        <f t="shared" si="24"/>
        <v>0.81737400530503967</v>
      </c>
      <c r="H58" s="19">
        <v>22.179000000000002</v>
      </c>
      <c r="I58" s="140">
        <v>32.757000000000005</v>
      </c>
      <c r="J58" s="247">
        <f t="shared" si="20"/>
        <v>1.2056013088049993E-3</v>
      </c>
      <c r="K58" s="215">
        <f t="shared" si="21"/>
        <v>1.7322810577760708E-3</v>
      </c>
      <c r="L58" s="52">
        <f t="shared" si="22"/>
        <v>0.47693764371702974</v>
      </c>
      <c r="N58" s="27">
        <f t="shared" si="32"/>
        <v>2.9415119363395226</v>
      </c>
      <c r="O58" s="152">
        <f t="shared" si="33"/>
        <v>2.3904984310005113</v>
      </c>
      <c r="P58" s="52">
        <f t="shared" si="34"/>
        <v>-0.18732322603616686</v>
      </c>
    </row>
    <row r="59" spans="1:16" ht="20.100000000000001" customHeight="1" x14ac:dyDescent="0.25">
      <c r="A59" s="38" t="s">
        <v>185</v>
      </c>
      <c r="B59" s="19">
        <v>153.81</v>
      </c>
      <c r="C59" s="140">
        <v>144.86000000000001</v>
      </c>
      <c r="D59" s="247">
        <f t="shared" ref="D59" si="35">B59/$B$62</f>
        <v>1.9225577104801331E-3</v>
      </c>
      <c r="E59" s="215">
        <f t="shared" ref="E59" si="36">C59/$C$62</f>
        <v>1.7222842249298919E-3</v>
      </c>
      <c r="F59" s="52">
        <f t="shared" si="24"/>
        <v>-5.8188674338469464E-2</v>
      </c>
      <c r="H59" s="19">
        <v>34.667000000000002</v>
      </c>
      <c r="I59" s="140">
        <v>27.362000000000002</v>
      </c>
      <c r="J59" s="247">
        <f t="shared" ref="J59:J60" si="37">H59/$H$62</f>
        <v>1.8844213252330092E-3</v>
      </c>
      <c r="K59" s="215">
        <f t="shared" ref="K59:K60" si="38">I59/$I$62</f>
        <v>1.4469784871285175E-3</v>
      </c>
      <c r="L59" s="52">
        <f t="shared" si="22"/>
        <v>-0.21071912770069517</v>
      </c>
      <c r="N59" s="27">
        <f t="shared" ref="N59:N60" si="39">(H59/B59)*10</f>
        <v>2.2538846628957807</v>
      </c>
      <c r="O59" s="152">
        <f t="shared" ref="O59:O60" si="40">(I59/C59)*10</f>
        <v>1.888858207924893</v>
      </c>
      <c r="P59" s="52">
        <f t="shared" ref="P59:P60" si="41">(O59-N59)/N59</f>
        <v>-0.16195436305152516</v>
      </c>
    </row>
    <row r="60" spans="1:16" ht="20.100000000000001" customHeight="1" x14ac:dyDescent="0.25">
      <c r="A60" s="38" t="s">
        <v>186</v>
      </c>
      <c r="B60" s="19">
        <v>130.01</v>
      </c>
      <c r="C60" s="140">
        <v>65.09</v>
      </c>
      <c r="D60" s="247">
        <f t="shared" si="18"/>
        <v>1.6250681226157083E-3</v>
      </c>
      <c r="E60" s="215">
        <f t="shared" si="19"/>
        <v>7.7387463896649638E-4</v>
      </c>
      <c r="F60" s="52">
        <f t="shared" si="24"/>
        <v>-0.49934620413814318</v>
      </c>
      <c r="H60" s="19">
        <v>43.235999999999997</v>
      </c>
      <c r="I60" s="140">
        <v>19.516999999999999</v>
      </c>
      <c r="J60" s="247">
        <f t="shared" si="37"/>
        <v>2.3502131830782694E-3</v>
      </c>
      <c r="K60" s="215">
        <f t="shared" si="38"/>
        <v>1.0321131179477842E-3</v>
      </c>
      <c r="L60" s="52">
        <f t="shared" si="22"/>
        <v>-0.54859376445554631</v>
      </c>
      <c r="N60" s="27">
        <f t="shared" si="39"/>
        <v>3.3255903392046764</v>
      </c>
      <c r="O60" s="152">
        <f t="shared" si="40"/>
        <v>2.998463665693655</v>
      </c>
      <c r="P60" s="52">
        <f t="shared" si="41"/>
        <v>-9.8366497416893087E-2</v>
      </c>
    </row>
    <row r="61" spans="1:16" ht="20.100000000000001" customHeight="1" thickBot="1" x14ac:dyDescent="0.3">
      <c r="A61" s="8" t="s">
        <v>17</v>
      </c>
      <c r="B61" s="19">
        <f>B62-SUM(B39:B60)</f>
        <v>106.18999999998778</v>
      </c>
      <c r="C61" s="140">
        <f>C62-SUM(C39:C60)</f>
        <v>69.029999999984284</v>
      </c>
      <c r="D61" s="247">
        <f t="shared" si="18"/>
        <v>1.3273285435008247E-3</v>
      </c>
      <c r="E61" s="215">
        <f t="shared" si="19"/>
        <v>8.2071848713850175E-4</v>
      </c>
      <c r="F61" s="52">
        <f t="shared" si="24"/>
        <v>-0.34993878896325237</v>
      </c>
      <c r="H61" s="19">
        <f>H62-SUM(H39:H60)</f>
        <v>33.55899999999383</v>
      </c>
      <c r="I61" s="140">
        <f>I62-SUM(I39:I60)</f>
        <v>19.264999999999418</v>
      </c>
      <c r="J61" s="247">
        <f t="shared" si="20"/>
        <v>1.824192899687972E-3</v>
      </c>
      <c r="K61" s="215">
        <f t="shared" si="21"/>
        <v>1.018786658670055E-3</v>
      </c>
      <c r="L61" s="52">
        <f t="shared" si="22"/>
        <v>-0.42593641050082065</v>
      </c>
      <c r="N61" s="27">
        <f t="shared" si="23"/>
        <v>3.1602787456443822</v>
      </c>
      <c r="O61" s="152">
        <f t="shared" si="23"/>
        <v>2.7908155874263079</v>
      </c>
      <c r="P61" s="52">
        <f t="shared" si="7"/>
        <v>-0.11690840838874819</v>
      </c>
    </row>
    <row r="62" spans="1:16" ht="26.25" customHeight="1" thickBot="1" x14ac:dyDescent="0.3">
      <c r="A62" s="12" t="s">
        <v>18</v>
      </c>
      <c r="B62" s="17">
        <v>80002.8</v>
      </c>
      <c r="C62" s="145">
        <v>84109.23</v>
      </c>
      <c r="D62" s="253">
        <f>SUM(D39:D61)</f>
        <v>0.99999999999999989</v>
      </c>
      <c r="E62" s="254">
        <f>SUM(E39:E61)</f>
        <v>1</v>
      </c>
      <c r="F62" s="57">
        <f t="shared" si="24"/>
        <v>5.132857849975242E-2</v>
      </c>
      <c r="G62" s="1"/>
      <c r="H62" s="17">
        <v>18396.628999999997</v>
      </c>
      <c r="I62" s="145">
        <v>18909.749000000003</v>
      </c>
      <c r="J62" s="253">
        <f>SUM(J39:J61)</f>
        <v>0.99999999999999989</v>
      </c>
      <c r="K62" s="254">
        <f>SUM(K39:K61)</f>
        <v>0.99999999999999978</v>
      </c>
      <c r="L62" s="57">
        <f t="shared" si="22"/>
        <v>2.7892066530232594E-2</v>
      </c>
      <c r="M62" s="1"/>
      <c r="N62" s="29">
        <f t="shared" si="23"/>
        <v>2.2994981425650098</v>
      </c>
      <c r="O62" s="146">
        <f t="shared" si="23"/>
        <v>2.2482370840869672</v>
      </c>
      <c r="P62" s="57">
        <f t="shared" si="7"/>
        <v>-2.2292280880411023E-2</v>
      </c>
    </row>
    <row r="64" spans="1:16" ht="15.75" thickBot="1" x14ac:dyDescent="0.3"/>
    <row r="65" spans="1:16" x14ac:dyDescent="0.25">
      <c r="A65" s="377" t="s">
        <v>15</v>
      </c>
      <c r="B65" s="365" t="s">
        <v>1</v>
      </c>
      <c r="C65" s="363"/>
      <c r="D65" s="365" t="s">
        <v>104</v>
      </c>
      <c r="E65" s="363"/>
      <c r="F65" s="130" t="s">
        <v>0</v>
      </c>
      <c r="H65" s="375" t="s">
        <v>19</v>
      </c>
      <c r="I65" s="376"/>
      <c r="J65" s="365" t="s">
        <v>104</v>
      </c>
      <c r="K65" s="366"/>
      <c r="L65" s="130" t="s">
        <v>0</v>
      </c>
      <c r="N65" s="373" t="s">
        <v>22</v>
      </c>
      <c r="O65" s="363"/>
      <c r="P65" s="130" t="s">
        <v>0</v>
      </c>
    </row>
    <row r="66" spans="1:16" x14ac:dyDescent="0.25">
      <c r="A66" s="378"/>
      <c r="B66" s="368" t="str">
        <f>B5</f>
        <v>jan-maio</v>
      </c>
      <c r="C66" s="370"/>
      <c r="D66" s="368" t="str">
        <f>B5</f>
        <v>jan-maio</v>
      </c>
      <c r="E66" s="370"/>
      <c r="F66" s="131" t="str">
        <f>F37</f>
        <v>2025/2024</v>
      </c>
      <c r="H66" s="371" t="str">
        <f>B5</f>
        <v>jan-maio</v>
      </c>
      <c r="I66" s="370"/>
      <c r="J66" s="368" t="str">
        <f>B5</f>
        <v>jan-maio</v>
      </c>
      <c r="K66" s="369"/>
      <c r="L66" s="131" t="str">
        <f>L37</f>
        <v>2025/2024</v>
      </c>
      <c r="N66" s="371" t="str">
        <f>B5</f>
        <v>jan-maio</v>
      </c>
      <c r="O66" s="369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154</v>
      </c>
      <c r="B68" s="39">
        <v>33101.590000000004</v>
      </c>
      <c r="C68" s="147">
        <v>32825.29</v>
      </c>
      <c r="D68" s="247">
        <f>B68/$B$96</f>
        <v>0.2774102989534844</v>
      </c>
      <c r="E68" s="246">
        <f>C68/$C$96</f>
        <v>0.28636595177735935</v>
      </c>
      <c r="F68" s="61">
        <f t="shared" ref="F68:F94" si="42">(C68-B68)/B68</f>
        <v>-8.3470310640667983E-3</v>
      </c>
      <c r="H68" s="19">
        <v>9588.0329999999994</v>
      </c>
      <c r="I68" s="147">
        <v>9241.4560000000001</v>
      </c>
      <c r="J68" s="245">
        <f>H68/$H$96</f>
        <v>0.30677249790822375</v>
      </c>
      <c r="K68" s="246">
        <f>I68/$I$96</f>
        <v>0.30770855640631178</v>
      </c>
      <c r="L68" s="61">
        <f t="shared" ref="L68:L96" si="43">(I68-H68)/H68</f>
        <v>-3.6146830116250049E-2</v>
      </c>
      <c r="N68" s="41">
        <f t="shared" ref="N68:O96" si="44">(H68/B68)*10</f>
        <v>2.8965475676546051</v>
      </c>
      <c r="O68" s="149">
        <f t="shared" si="44"/>
        <v>2.8153463381435473</v>
      </c>
      <c r="P68" s="61">
        <f t="shared" si="7"/>
        <v>-2.8033798035227198E-2</v>
      </c>
    </row>
    <row r="69" spans="1:16" ht="20.100000000000001" customHeight="1" x14ac:dyDescent="0.25">
      <c r="A69" s="38" t="s">
        <v>165</v>
      </c>
      <c r="B69" s="19">
        <v>36967.060000000005</v>
      </c>
      <c r="C69" s="140">
        <v>28400.120000000003</v>
      </c>
      <c r="D69" s="247">
        <f t="shared" ref="D69:D95" si="45">B69/$B$96</f>
        <v>0.30980515334856712</v>
      </c>
      <c r="E69" s="215">
        <f t="shared" ref="E69:E95" si="46">C69/$C$96</f>
        <v>0.24776102189474089</v>
      </c>
      <c r="F69" s="52">
        <f t="shared" si="42"/>
        <v>-0.23174523481174866</v>
      </c>
      <c r="H69" s="19">
        <v>7289.0779999999995</v>
      </c>
      <c r="I69" s="140">
        <v>5325.5940000000001</v>
      </c>
      <c r="J69" s="214">
        <f t="shared" ref="J69:J96" si="47">H69/$H$96</f>
        <v>0.23321662175212371</v>
      </c>
      <c r="K69" s="215">
        <f t="shared" ref="K69:K96" si="48">I69/$I$96</f>
        <v>0.17732388075494984</v>
      </c>
      <c r="L69" s="52">
        <f t="shared" si="43"/>
        <v>-0.26937343790257146</v>
      </c>
      <c r="N69" s="40">
        <f t="shared" si="44"/>
        <v>1.9717764950742631</v>
      </c>
      <c r="O69" s="143">
        <f t="shared" si="44"/>
        <v>1.875201231544092</v>
      </c>
      <c r="P69" s="52">
        <f t="shared" si="7"/>
        <v>-4.897880858780284E-2</v>
      </c>
    </row>
    <row r="70" spans="1:16" ht="20.100000000000001" customHeight="1" x14ac:dyDescent="0.25">
      <c r="A70" s="38" t="s">
        <v>155</v>
      </c>
      <c r="B70" s="19">
        <v>14876.099999999999</v>
      </c>
      <c r="C70" s="140">
        <v>16708.52</v>
      </c>
      <c r="D70" s="247">
        <f t="shared" si="45"/>
        <v>0.12467024539491693</v>
      </c>
      <c r="E70" s="215">
        <f t="shared" si="46"/>
        <v>0.14576417245943735</v>
      </c>
      <c r="F70" s="52">
        <f t="shared" si="42"/>
        <v>0.12317879013988896</v>
      </c>
      <c r="H70" s="19">
        <v>3739.2169999999996</v>
      </c>
      <c r="I70" s="140">
        <v>4035.4790000000003</v>
      </c>
      <c r="J70" s="214">
        <f t="shared" si="47"/>
        <v>0.1196375668826854</v>
      </c>
      <c r="K70" s="215">
        <f t="shared" si="48"/>
        <v>0.134367508485458</v>
      </c>
      <c r="L70" s="52">
        <f t="shared" si="43"/>
        <v>7.9231026174731406E-2</v>
      </c>
      <c r="N70" s="40">
        <f t="shared" si="44"/>
        <v>2.5135734500305862</v>
      </c>
      <c r="O70" s="143">
        <f t="shared" si="44"/>
        <v>2.4152222937758703</v>
      </c>
      <c r="P70" s="52">
        <f t="shared" si="7"/>
        <v>-3.9128021603474179E-2</v>
      </c>
    </row>
    <row r="71" spans="1:16" ht="20.100000000000001" customHeight="1" x14ac:dyDescent="0.25">
      <c r="A71" s="38" t="s">
        <v>156</v>
      </c>
      <c r="B71" s="19">
        <v>9385.5800000000017</v>
      </c>
      <c r="C71" s="140">
        <v>10705.69</v>
      </c>
      <c r="D71" s="247">
        <f t="shared" si="45"/>
        <v>7.8656540475905964E-2</v>
      </c>
      <c r="E71" s="215">
        <f t="shared" si="46"/>
        <v>9.3395827006657314E-2</v>
      </c>
      <c r="F71" s="52">
        <f t="shared" si="42"/>
        <v>0.14065300173244472</v>
      </c>
      <c r="H71" s="19">
        <v>2723.5530000000003</v>
      </c>
      <c r="I71" s="140">
        <v>3097.0940000000001</v>
      </c>
      <c r="J71" s="214">
        <f t="shared" si="47"/>
        <v>8.7141038938376283E-2</v>
      </c>
      <c r="K71" s="215">
        <f t="shared" si="48"/>
        <v>0.10312253002066447</v>
      </c>
      <c r="L71" s="52">
        <f t="shared" si="43"/>
        <v>0.13715209507580711</v>
      </c>
      <c r="N71" s="40">
        <f t="shared" si="44"/>
        <v>2.901848367389122</v>
      </c>
      <c r="O71" s="143">
        <f t="shared" si="44"/>
        <v>2.8929419775838827</v>
      </c>
      <c r="P71" s="52">
        <f t="shared" si="7"/>
        <v>-3.0692126802106543E-3</v>
      </c>
    </row>
    <row r="72" spans="1:16" ht="20.100000000000001" customHeight="1" x14ac:dyDescent="0.25">
      <c r="A72" s="38" t="s">
        <v>159</v>
      </c>
      <c r="B72" s="19">
        <v>6582.66</v>
      </c>
      <c r="C72" s="140">
        <v>6383.54</v>
      </c>
      <c r="D72" s="247">
        <f t="shared" si="45"/>
        <v>5.5166464164082246E-2</v>
      </c>
      <c r="E72" s="215">
        <f t="shared" si="46"/>
        <v>5.5689637709486935E-2</v>
      </c>
      <c r="F72" s="52">
        <f t="shared" si="42"/>
        <v>-3.0249169788504934E-2</v>
      </c>
      <c r="H72" s="19">
        <v>2464.471</v>
      </c>
      <c r="I72" s="140">
        <v>2364.7619999999997</v>
      </c>
      <c r="J72" s="214">
        <f t="shared" si="47"/>
        <v>7.8851618960049275E-2</v>
      </c>
      <c r="K72" s="215">
        <f t="shared" si="48"/>
        <v>7.8738404561413552E-2</v>
      </c>
      <c r="L72" s="52">
        <f t="shared" si="43"/>
        <v>-4.0458581172186765E-2</v>
      </c>
      <c r="N72" s="40">
        <f t="shared" si="44"/>
        <v>3.7438831718484629</v>
      </c>
      <c r="O72" s="143">
        <f t="shared" si="44"/>
        <v>3.7044680537758041</v>
      </c>
      <c r="P72" s="52">
        <f t="shared" ref="P72:P86" si="49">(O72-N72)/N72</f>
        <v>-1.0527870732995753E-2</v>
      </c>
    </row>
    <row r="73" spans="1:16" ht="20.100000000000001" customHeight="1" x14ac:dyDescent="0.25">
      <c r="A73" s="38" t="s">
        <v>163</v>
      </c>
      <c r="B73" s="19">
        <v>2921.4300000000003</v>
      </c>
      <c r="C73" s="140">
        <v>3008.52</v>
      </c>
      <c r="D73" s="247">
        <f t="shared" si="45"/>
        <v>2.4483258045056987E-2</v>
      </c>
      <c r="E73" s="215">
        <f t="shared" si="46"/>
        <v>2.6246156339859331E-2</v>
      </c>
      <c r="F73" s="52">
        <f t="shared" si="42"/>
        <v>2.981074336882954E-2</v>
      </c>
      <c r="H73" s="19">
        <v>948.06400000000008</v>
      </c>
      <c r="I73" s="140">
        <v>991.92700000000002</v>
      </c>
      <c r="J73" s="214">
        <f t="shared" si="47"/>
        <v>3.0333642099152382E-2</v>
      </c>
      <c r="K73" s="215">
        <f t="shared" si="48"/>
        <v>3.3027742082031623E-2</v>
      </c>
      <c r="L73" s="52">
        <f t="shared" si="43"/>
        <v>4.6265863907921763E-2</v>
      </c>
      <c r="N73" s="40">
        <f t="shared" si="44"/>
        <v>3.2452052590683329</v>
      </c>
      <c r="O73" s="143">
        <f t="shared" si="44"/>
        <v>3.2970596838312529</v>
      </c>
      <c r="P73" s="52">
        <f t="shared" si="49"/>
        <v>1.5978781193583706E-2</v>
      </c>
    </row>
    <row r="74" spans="1:16" ht="20.100000000000001" customHeight="1" x14ac:dyDescent="0.25">
      <c r="A74" s="38" t="s">
        <v>177</v>
      </c>
      <c r="B74" s="19">
        <v>3508.47</v>
      </c>
      <c r="C74" s="140">
        <v>4163.3999999999996</v>
      </c>
      <c r="D74" s="247">
        <f t="shared" si="45"/>
        <v>2.9402989752737897E-2</v>
      </c>
      <c r="E74" s="215">
        <f t="shared" si="46"/>
        <v>3.6321263380456284E-2</v>
      </c>
      <c r="F74" s="52">
        <f t="shared" si="42"/>
        <v>0.18667111304927786</v>
      </c>
      <c r="H74" s="19">
        <v>682.23399999999992</v>
      </c>
      <c r="I74" s="140">
        <v>831.96699999999998</v>
      </c>
      <c r="J74" s="214">
        <f t="shared" si="47"/>
        <v>2.1828317480542581E-2</v>
      </c>
      <c r="K74" s="215">
        <f t="shared" si="48"/>
        <v>2.7701626729347627E-2</v>
      </c>
      <c r="L74" s="52">
        <f t="shared" si="43"/>
        <v>0.21947454978790279</v>
      </c>
      <c r="N74" s="40">
        <f t="shared" si="44"/>
        <v>1.9445342271702479</v>
      </c>
      <c r="O74" s="143">
        <f t="shared" si="44"/>
        <v>1.9982874573665754</v>
      </c>
      <c r="P74" s="52">
        <f t="shared" si="49"/>
        <v>2.7643241988366034E-2</v>
      </c>
    </row>
    <row r="75" spans="1:16" ht="20.100000000000001" customHeight="1" x14ac:dyDescent="0.25">
      <c r="A75" s="38" t="s">
        <v>170</v>
      </c>
      <c r="B75" s="19">
        <v>1528.61</v>
      </c>
      <c r="C75" s="140">
        <v>1434.6499999999999</v>
      </c>
      <c r="D75" s="247">
        <f t="shared" si="45"/>
        <v>1.2810628041833812E-2</v>
      </c>
      <c r="E75" s="215">
        <f t="shared" si="46"/>
        <v>1.2515804512843254E-2</v>
      </c>
      <c r="F75" s="52">
        <f t="shared" si="42"/>
        <v>-6.1467607826718416E-2</v>
      </c>
      <c r="H75" s="19">
        <v>716.94500000000005</v>
      </c>
      <c r="I75" s="140">
        <v>818.73699999999997</v>
      </c>
      <c r="J75" s="214">
        <f t="shared" si="47"/>
        <v>2.2938908169466199E-2</v>
      </c>
      <c r="K75" s="215">
        <f t="shared" si="48"/>
        <v>2.7261113437799682E-2</v>
      </c>
      <c r="L75" s="52">
        <f t="shared" si="43"/>
        <v>0.14198020768678199</v>
      </c>
      <c r="N75" s="40">
        <f t="shared" ref="N75" si="50">(H75/B75)*10</f>
        <v>4.690176042286784</v>
      </c>
      <c r="O75" s="143">
        <f t="shared" ref="O75" si="51">(I75/C75)*10</f>
        <v>5.7068762415920258</v>
      </c>
      <c r="P75" s="52">
        <f t="shared" ref="P75" si="52">(O75-N75)/N75</f>
        <v>0.21677228959822378</v>
      </c>
    </row>
    <row r="76" spans="1:16" ht="20.100000000000001" customHeight="1" x14ac:dyDescent="0.25">
      <c r="A76" s="38" t="s">
        <v>172</v>
      </c>
      <c r="B76" s="19">
        <v>2765.19</v>
      </c>
      <c r="C76" s="140">
        <v>2718.1299999999997</v>
      </c>
      <c r="D76" s="247">
        <f t="shared" si="45"/>
        <v>2.3173877283936675E-2</v>
      </c>
      <c r="E76" s="215">
        <f t="shared" si="46"/>
        <v>2.3712810595263398E-2</v>
      </c>
      <c r="F76" s="52">
        <f t="shared" si="42"/>
        <v>-1.7018722040800235E-2</v>
      </c>
      <c r="H76" s="19">
        <v>753.55500000000006</v>
      </c>
      <c r="I76" s="140">
        <v>722.86099999999999</v>
      </c>
      <c r="J76" s="214">
        <f t="shared" si="47"/>
        <v>2.4110258033241187E-2</v>
      </c>
      <c r="K76" s="215">
        <f t="shared" si="48"/>
        <v>2.4068773880698339E-2</v>
      </c>
      <c r="L76" s="52">
        <f t="shared" si="43"/>
        <v>-4.0732262409512339E-2</v>
      </c>
      <c r="N76" s="40">
        <f t="shared" si="44"/>
        <v>2.725147277402276</v>
      </c>
      <c r="O76" s="143">
        <f t="shared" si="44"/>
        <v>2.6594055471960503</v>
      </c>
      <c r="P76" s="52">
        <f t="shared" si="49"/>
        <v>-2.4124101750894546E-2</v>
      </c>
    </row>
    <row r="77" spans="1:16" ht="20.100000000000001" customHeight="1" x14ac:dyDescent="0.25">
      <c r="A77" s="38" t="s">
        <v>196</v>
      </c>
      <c r="B77" s="19">
        <v>314.79000000000002</v>
      </c>
      <c r="C77" s="140">
        <v>953.28</v>
      </c>
      <c r="D77" s="247">
        <f t="shared" si="45"/>
        <v>2.6381206463969662E-3</v>
      </c>
      <c r="E77" s="215">
        <f t="shared" si="46"/>
        <v>8.3163601756548414E-3</v>
      </c>
      <c r="F77" s="52">
        <f t="shared" si="42"/>
        <v>2.0283045840083864</v>
      </c>
      <c r="H77" s="19">
        <v>96.73</v>
      </c>
      <c r="I77" s="140">
        <v>297.56900000000002</v>
      </c>
      <c r="J77" s="214">
        <f t="shared" si="47"/>
        <v>3.0949104704439886E-3</v>
      </c>
      <c r="K77" s="215">
        <f t="shared" si="48"/>
        <v>9.9080196260491644E-3</v>
      </c>
      <c r="L77" s="52">
        <f t="shared" si="43"/>
        <v>2.0762845032564869</v>
      </c>
      <c r="N77" s="40">
        <f t="shared" si="44"/>
        <v>3.0728422122684962</v>
      </c>
      <c r="O77" s="143">
        <f t="shared" si="44"/>
        <v>3.1215277777777777</v>
      </c>
      <c r="P77" s="52">
        <f t="shared" si="49"/>
        <v>1.584382215100457E-2</v>
      </c>
    </row>
    <row r="78" spans="1:16" ht="20.100000000000001" customHeight="1" x14ac:dyDescent="0.25">
      <c r="A78" s="38" t="s">
        <v>158</v>
      </c>
      <c r="B78" s="19">
        <v>199.30000000000004</v>
      </c>
      <c r="C78" s="140">
        <v>1054.8600000000001</v>
      </c>
      <c r="D78" s="247">
        <f t="shared" si="45"/>
        <v>1.6702482443118124E-3</v>
      </c>
      <c r="E78" s="215">
        <f t="shared" si="46"/>
        <v>9.2025382834962106E-3</v>
      </c>
      <c r="F78" s="52">
        <f t="shared" si="42"/>
        <v>4.2928248871048664</v>
      </c>
      <c r="H78" s="19">
        <v>66.866</v>
      </c>
      <c r="I78" s="140">
        <v>289.26799999999997</v>
      </c>
      <c r="J78" s="214">
        <f t="shared" si="47"/>
        <v>2.1394012562463323E-3</v>
      </c>
      <c r="K78" s="215">
        <f t="shared" si="48"/>
        <v>9.6316250052525271E-3</v>
      </c>
      <c r="L78" s="52">
        <f t="shared" si="43"/>
        <v>3.3260850058325606</v>
      </c>
      <c r="N78" s="40">
        <f t="shared" si="44"/>
        <v>3.3550426492724528</v>
      </c>
      <c r="O78" s="143">
        <f t="shared" si="44"/>
        <v>2.7422406764878748</v>
      </c>
      <c r="P78" s="52">
        <f t="shared" si="49"/>
        <v>-0.18265102320456797</v>
      </c>
    </row>
    <row r="79" spans="1:16" ht="20.100000000000001" customHeight="1" x14ac:dyDescent="0.25">
      <c r="A79" s="38" t="s">
        <v>168</v>
      </c>
      <c r="B79" s="19">
        <v>145.76</v>
      </c>
      <c r="C79" s="140">
        <v>162.66</v>
      </c>
      <c r="D79" s="247">
        <f t="shared" si="45"/>
        <v>1.2215523536923717E-3</v>
      </c>
      <c r="E79" s="215">
        <f t="shared" si="46"/>
        <v>1.4190365329934714E-3</v>
      </c>
      <c r="F79" s="52">
        <f t="shared" si="42"/>
        <v>0.11594401756311749</v>
      </c>
      <c r="H79" s="19">
        <v>191.03200000000001</v>
      </c>
      <c r="I79" s="140">
        <v>218.13</v>
      </c>
      <c r="J79" s="214">
        <f t="shared" si="47"/>
        <v>6.1121362244376722E-3</v>
      </c>
      <c r="K79" s="215">
        <f t="shared" si="48"/>
        <v>7.2629753806011509E-3</v>
      </c>
      <c r="L79" s="52">
        <f t="shared" ref="L79" si="53">(I79-H79)/H79</f>
        <v>0.14185058000753792</v>
      </c>
      <c r="N79" s="40">
        <f t="shared" ref="N79" si="54">(H79/B79)*10</f>
        <v>13.105927552140507</v>
      </c>
      <c r="O79" s="143">
        <f t="shared" ref="O79" si="55">(I79/C79)*10</f>
        <v>13.410180745112505</v>
      </c>
      <c r="P79" s="52">
        <f t="shared" ref="P79" si="56">(O79-N79)/N79</f>
        <v>2.3214930172745139E-2</v>
      </c>
    </row>
    <row r="80" spans="1:16" ht="20.100000000000001" customHeight="1" x14ac:dyDescent="0.25">
      <c r="A80" s="38" t="s">
        <v>191</v>
      </c>
      <c r="B80" s="19">
        <v>416.05</v>
      </c>
      <c r="C80" s="140">
        <v>587.96</v>
      </c>
      <c r="D80" s="247">
        <f t="shared" si="45"/>
        <v>3.4867374914497209E-3</v>
      </c>
      <c r="E80" s="215">
        <f t="shared" si="46"/>
        <v>5.1293293983698607E-3</v>
      </c>
      <c r="F80" s="52">
        <f t="shared" si="42"/>
        <v>0.41319552938348764</v>
      </c>
      <c r="H80" s="19">
        <v>138.19300000000001</v>
      </c>
      <c r="I80" s="140">
        <v>176.74099999999999</v>
      </c>
      <c r="J80" s="214">
        <f t="shared" si="47"/>
        <v>4.4215337810613684E-3</v>
      </c>
      <c r="K80" s="215">
        <f t="shared" si="48"/>
        <v>5.8848646758484753E-3</v>
      </c>
      <c r="L80" s="52">
        <f t="shared" si="43"/>
        <v>0.27894321709493225</v>
      </c>
      <c r="N80" s="40">
        <f t="shared" si="44"/>
        <v>3.3215478908785001</v>
      </c>
      <c r="O80" s="143">
        <f t="shared" si="44"/>
        <v>3.0060038097829778</v>
      </c>
      <c r="P80" s="52">
        <f t="shared" si="49"/>
        <v>-9.4999106278749343E-2</v>
      </c>
    </row>
    <row r="81" spans="1:16" ht="20.100000000000001" customHeight="1" x14ac:dyDescent="0.25">
      <c r="A81" s="38" t="s">
        <v>198</v>
      </c>
      <c r="B81" s="19">
        <v>650.79999999999995</v>
      </c>
      <c r="C81" s="140">
        <v>788.63000000000011</v>
      </c>
      <c r="D81" s="247">
        <f t="shared" si="45"/>
        <v>5.4540770566890474E-3</v>
      </c>
      <c r="E81" s="215">
        <f t="shared" si="46"/>
        <v>6.8799629965242935E-3</v>
      </c>
      <c r="F81" s="52">
        <f t="shared" si="42"/>
        <v>0.21178549477566097</v>
      </c>
      <c r="H81" s="19">
        <v>132.92700000000002</v>
      </c>
      <c r="I81" s="140">
        <v>157.232</v>
      </c>
      <c r="J81" s="214">
        <f t="shared" si="47"/>
        <v>4.2530462535377662E-3</v>
      </c>
      <c r="K81" s="215">
        <f t="shared" si="48"/>
        <v>5.2352823776769825E-3</v>
      </c>
      <c r="L81" s="52">
        <f t="shared" si="43"/>
        <v>0.18284471928201174</v>
      </c>
      <c r="N81" s="40">
        <f t="shared" si="44"/>
        <v>2.0425169022741247</v>
      </c>
      <c r="O81" s="143">
        <f t="shared" si="44"/>
        <v>1.9937359725092878</v>
      </c>
      <c r="P81" s="52">
        <f t="shared" si="49"/>
        <v>-2.3882754512594036E-2</v>
      </c>
    </row>
    <row r="82" spans="1:16" ht="20.100000000000001" customHeight="1" x14ac:dyDescent="0.25">
      <c r="A82" s="38" t="s">
        <v>225</v>
      </c>
      <c r="B82" s="19">
        <v>362.7</v>
      </c>
      <c r="C82" s="140">
        <v>573.61</v>
      </c>
      <c r="D82" s="247">
        <f t="shared" si="45"/>
        <v>3.0396339097435734E-3</v>
      </c>
      <c r="E82" s="215">
        <f t="shared" si="46"/>
        <v>5.0041408194416897E-3</v>
      </c>
      <c r="F82" s="52">
        <f t="shared" si="42"/>
        <v>0.58149986214502347</v>
      </c>
      <c r="H82" s="19">
        <v>95.501000000000005</v>
      </c>
      <c r="I82" s="140">
        <v>145.05600000000001</v>
      </c>
      <c r="J82" s="214">
        <f t="shared" si="47"/>
        <v>3.0555881819277512E-3</v>
      </c>
      <c r="K82" s="215">
        <f t="shared" si="48"/>
        <v>4.829863644654475E-3</v>
      </c>
      <c r="L82" s="52">
        <f t="shared" si="43"/>
        <v>0.51889509010376855</v>
      </c>
      <c r="N82" s="40">
        <f t="shared" si="44"/>
        <v>2.6330576233802043</v>
      </c>
      <c r="O82" s="143">
        <f t="shared" si="44"/>
        <v>2.5288262059587523</v>
      </c>
      <c r="P82" s="52">
        <f t="shared" si="49"/>
        <v>-3.9585695541157317E-2</v>
      </c>
    </row>
    <row r="83" spans="1:16" ht="20.100000000000001" customHeight="1" x14ac:dyDescent="0.25">
      <c r="A83" s="38" t="s">
        <v>190</v>
      </c>
      <c r="B83" s="19">
        <v>299.26</v>
      </c>
      <c r="C83" s="140">
        <v>338.48</v>
      </c>
      <c r="D83" s="247">
        <f t="shared" si="45"/>
        <v>2.5079703441683535E-3</v>
      </c>
      <c r="E83" s="215">
        <f t="shared" si="46"/>
        <v>2.9528801530039977E-3</v>
      </c>
      <c r="F83" s="52">
        <f t="shared" si="42"/>
        <v>0.13105660629552907</v>
      </c>
      <c r="H83" s="19">
        <v>100.544</v>
      </c>
      <c r="I83" s="140">
        <v>138.553</v>
      </c>
      <c r="J83" s="214">
        <f t="shared" si="47"/>
        <v>3.2169407457905549E-3</v>
      </c>
      <c r="K83" s="215">
        <f t="shared" si="48"/>
        <v>4.6133362119306432E-3</v>
      </c>
      <c r="L83" s="52">
        <f t="shared" si="43"/>
        <v>0.3780334977721197</v>
      </c>
      <c r="N83" s="40">
        <f t="shared" si="44"/>
        <v>3.3597540600147031</v>
      </c>
      <c r="O83" s="143">
        <f t="shared" si="44"/>
        <v>4.0933880879224764</v>
      </c>
      <c r="P83" s="52">
        <f t="shared" si="49"/>
        <v>0.21835944381731404</v>
      </c>
    </row>
    <row r="84" spans="1:16" ht="20.100000000000001" customHeight="1" x14ac:dyDescent="0.25">
      <c r="A84" s="38" t="s">
        <v>175</v>
      </c>
      <c r="B84" s="19">
        <v>305.27999999999997</v>
      </c>
      <c r="C84" s="140">
        <v>582.77</v>
      </c>
      <c r="D84" s="247">
        <f t="shared" si="45"/>
        <v>2.55842139500005E-3</v>
      </c>
      <c r="E84" s="215">
        <f t="shared" si="46"/>
        <v>5.0840521353289403E-3</v>
      </c>
      <c r="F84" s="52">
        <f t="shared" si="42"/>
        <v>0.90896881551362696</v>
      </c>
      <c r="H84" s="19">
        <v>80.971000000000004</v>
      </c>
      <c r="I84" s="140">
        <v>131.489</v>
      </c>
      <c r="J84" s="214">
        <f t="shared" si="47"/>
        <v>2.5906957066300033E-3</v>
      </c>
      <c r="K84" s="215">
        <f t="shared" si="48"/>
        <v>4.3781294174110152E-3</v>
      </c>
      <c r="L84" s="52">
        <f t="shared" si="43"/>
        <v>0.62390238480443616</v>
      </c>
      <c r="N84" s="40">
        <f t="shared" si="44"/>
        <v>2.6523519392033545</v>
      </c>
      <c r="O84" s="143">
        <f t="shared" si="44"/>
        <v>2.2562760608816514</v>
      </c>
      <c r="P84" s="52">
        <f t="shared" si="49"/>
        <v>-0.14933006154555276</v>
      </c>
    </row>
    <row r="85" spans="1:16" ht="20.100000000000001" customHeight="1" x14ac:dyDescent="0.25">
      <c r="A85" s="38" t="s">
        <v>208</v>
      </c>
      <c r="B85" s="19">
        <v>243.42</v>
      </c>
      <c r="C85" s="140">
        <v>341.51</v>
      </c>
      <c r="D85" s="247">
        <f t="shared" si="45"/>
        <v>2.0399991351248434E-3</v>
      </c>
      <c r="E85" s="215">
        <f t="shared" si="46"/>
        <v>2.979313699634824E-3</v>
      </c>
      <c r="F85" s="52">
        <f t="shared" si="42"/>
        <v>0.40296606688028924</v>
      </c>
      <c r="H85" s="19">
        <v>68.317999999999998</v>
      </c>
      <c r="I85" s="140">
        <v>94.051999999999992</v>
      </c>
      <c r="J85" s="214">
        <f t="shared" si="47"/>
        <v>2.1858585084233682E-3</v>
      </c>
      <c r="K85" s="215">
        <f t="shared" si="48"/>
        <v>3.1316066588561839E-3</v>
      </c>
      <c r="L85" s="52">
        <f t="shared" si="43"/>
        <v>0.37667964518867642</v>
      </c>
      <c r="N85" s="40">
        <f t="shared" si="44"/>
        <v>2.8065894339002546</v>
      </c>
      <c r="O85" s="143">
        <f t="shared" si="44"/>
        <v>2.7540042751310354</v>
      </c>
      <c r="P85" s="52">
        <f t="shared" si="49"/>
        <v>-1.873632036594066E-2</v>
      </c>
    </row>
    <row r="86" spans="1:16" ht="20.100000000000001" customHeight="1" x14ac:dyDescent="0.25">
      <c r="A86" s="38" t="s">
        <v>192</v>
      </c>
      <c r="B86" s="19">
        <v>182.14999999999998</v>
      </c>
      <c r="C86" s="140">
        <v>312.90999999999997</v>
      </c>
      <c r="D86" s="247">
        <f t="shared" si="45"/>
        <v>1.5265214134540718E-3</v>
      </c>
      <c r="E86" s="215">
        <f t="shared" si="46"/>
        <v>2.7298089360567263E-3</v>
      </c>
      <c r="F86" s="52">
        <f t="shared" si="42"/>
        <v>0.71786988745539393</v>
      </c>
      <c r="H86" s="19">
        <v>62.024000000000001</v>
      </c>
      <c r="I86" s="140">
        <v>92.294000000000011</v>
      </c>
      <c r="J86" s="214">
        <f t="shared" si="47"/>
        <v>1.9844797582840687E-3</v>
      </c>
      <c r="K86" s="215">
        <f t="shared" si="48"/>
        <v>3.0730713325870019E-3</v>
      </c>
      <c r="L86" s="52">
        <f t="shared" si="43"/>
        <v>0.48803688894621455</v>
      </c>
      <c r="N86" s="40">
        <f t="shared" si="44"/>
        <v>3.4051056821301131</v>
      </c>
      <c r="O86" s="143">
        <f t="shared" si="44"/>
        <v>2.9495382058738939</v>
      </c>
      <c r="P86" s="52">
        <f t="shared" si="49"/>
        <v>-0.13378952631250857</v>
      </c>
    </row>
    <row r="87" spans="1:16" ht="20.100000000000001" customHeight="1" x14ac:dyDescent="0.25">
      <c r="A87" s="38" t="s">
        <v>224</v>
      </c>
      <c r="B87" s="19">
        <v>1658.26</v>
      </c>
      <c r="C87" s="140">
        <v>252</v>
      </c>
      <c r="D87" s="247">
        <f t="shared" si="45"/>
        <v>1.3897169360825416E-2</v>
      </c>
      <c r="E87" s="215">
        <f t="shared" si="46"/>
        <v>2.1984335811776395E-3</v>
      </c>
      <c r="F87" s="52">
        <f t="shared" si="42"/>
        <v>-0.84803348087754638</v>
      </c>
      <c r="H87" s="19">
        <v>409.93499999999995</v>
      </c>
      <c r="I87" s="140">
        <v>72.501000000000005</v>
      </c>
      <c r="J87" s="214">
        <f t="shared" si="47"/>
        <v>1.3116014925064161E-2</v>
      </c>
      <c r="K87" s="215">
        <f t="shared" si="48"/>
        <v>2.4140328156097928E-3</v>
      </c>
      <c r="L87" s="52">
        <f t="shared" si="43"/>
        <v>-0.8231402539426983</v>
      </c>
      <c r="N87" s="40">
        <f t="shared" ref="N87" si="57">(H87/B87)*10</f>
        <v>2.4720791673199614</v>
      </c>
      <c r="O87" s="143">
        <f t="shared" ref="O87" si="58">(I87/C87)*10</f>
        <v>2.8770238095238101</v>
      </c>
      <c r="P87" s="52">
        <f t="shared" ref="P87" si="59">(O87-N87)/N87</f>
        <v>0.16380731149595773</v>
      </c>
    </row>
    <row r="88" spans="1:16" ht="20.100000000000001" customHeight="1" x14ac:dyDescent="0.25">
      <c r="A88" s="38" t="s">
        <v>194</v>
      </c>
      <c r="B88" s="19">
        <v>270.81</v>
      </c>
      <c r="C88" s="140">
        <v>322.91000000000003</v>
      </c>
      <c r="D88" s="247">
        <f t="shared" si="45"/>
        <v>2.2695430358358345E-3</v>
      </c>
      <c r="E88" s="215">
        <f t="shared" si="46"/>
        <v>2.8170483638812363E-3</v>
      </c>
      <c r="F88" s="52">
        <f t="shared" si="42"/>
        <v>0.19238580554632406</v>
      </c>
      <c r="H88" s="19">
        <v>58.229000000000006</v>
      </c>
      <c r="I88" s="140">
        <v>69.856999999999999</v>
      </c>
      <c r="J88" s="214">
        <f t="shared" si="47"/>
        <v>1.8630573946395433E-3</v>
      </c>
      <c r="K88" s="215">
        <f t="shared" si="48"/>
        <v>2.3259967503903847E-3</v>
      </c>
      <c r="L88" s="52">
        <f t="shared" si="43"/>
        <v>0.19969431039516378</v>
      </c>
      <c r="N88" s="40">
        <f t="shared" ref="N88:N94" si="60">(H88/B88)*10</f>
        <v>2.1501790923525723</v>
      </c>
      <c r="O88" s="143">
        <f t="shared" ref="O88:O94" si="61">(I88/C88)*10</f>
        <v>2.163358211266297</v>
      </c>
      <c r="P88" s="52">
        <f t="shared" ref="P88:P94" si="62">(O88-N88)/N88</f>
        <v>6.1293121864118985E-3</v>
      </c>
    </row>
    <row r="89" spans="1:16" ht="20.100000000000001" customHeight="1" x14ac:dyDescent="0.25">
      <c r="A89" s="38" t="s">
        <v>189</v>
      </c>
      <c r="B89" s="19">
        <v>187.46999999999997</v>
      </c>
      <c r="C89" s="140">
        <v>119.34</v>
      </c>
      <c r="D89" s="247">
        <f t="shared" si="45"/>
        <v>1.5711060630262687E-3</v>
      </c>
      <c r="E89" s="215">
        <f t="shared" si="46"/>
        <v>1.0411153316576963E-3</v>
      </c>
      <c r="F89" s="52">
        <f t="shared" si="42"/>
        <v>-0.36341814690350444</v>
      </c>
      <c r="H89" s="19">
        <v>101.131</v>
      </c>
      <c r="I89" s="140">
        <v>65.160999999999987</v>
      </c>
      <c r="J89" s="214">
        <f t="shared" si="47"/>
        <v>3.2357220178483512E-3</v>
      </c>
      <c r="K89" s="215">
        <f t="shared" si="48"/>
        <v>2.1696361746451728E-3</v>
      </c>
      <c r="L89" s="52">
        <f t="shared" si="43"/>
        <v>-0.35567728985177655</v>
      </c>
      <c r="N89" s="40">
        <f t="shared" si="60"/>
        <v>5.3945164559662881</v>
      </c>
      <c r="O89" s="143">
        <f t="shared" si="61"/>
        <v>5.4601139601139597</v>
      </c>
      <c r="P89" s="52">
        <f t="shared" si="62"/>
        <v>1.2160034116704056E-2</v>
      </c>
    </row>
    <row r="90" spans="1:16" ht="20.100000000000001" customHeight="1" x14ac:dyDescent="0.25">
      <c r="A90" s="38" t="s">
        <v>197</v>
      </c>
      <c r="B90" s="19">
        <v>159.81</v>
      </c>
      <c r="C90" s="140">
        <v>188.6</v>
      </c>
      <c r="D90" s="247">
        <f t="shared" si="45"/>
        <v>1.3392994075437565E-3</v>
      </c>
      <c r="E90" s="215">
        <f t="shared" si="46"/>
        <v>1.6453356087702492E-3</v>
      </c>
      <c r="F90" s="52">
        <f t="shared" si="42"/>
        <v>0.18015142982291465</v>
      </c>
      <c r="H90" s="19">
        <v>59.254999999999995</v>
      </c>
      <c r="I90" s="140">
        <v>64.489000000000004</v>
      </c>
      <c r="J90" s="214">
        <f t="shared" si="47"/>
        <v>1.8958846265497624E-3</v>
      </c>
      <c r="K90" s="215">
        <f t="shared" si="48"/>
        <v>2.1472608963443254E-3</v>
      </c>
      <c r="L90" s="52">
        <f t="shared" si="43"/>
        <v>8.8330098725846073E-2</v>
      </c>
      <c r="N90" s="40">
        <f t="shared" si="60"/>
        <v>3.7078405606657903</v>
      </c>
      <c r="O90" s="143">
        <f t="shared" si="61"/>
        <v>3.419353128313892</v>
      </c>
      <c r="P90" s="52">
        <f t="shared" si="62"/>
        <v>-7.7804702665018752E-2</v>
      </c>
    </row>
    <row r="91" spans="1:16" ht="20.100000000000001" customHeight="1" x14ac:dyDescent="0.25">
      <c r="A91" s="38" t="s">
        <v>236</v>
      </c>
      <c r="B91" s="19">
        <v>52.11</v>
      </c>
      <c r="C91" s="140">
        <v>164.42000000000002</v>
      </c>
      <c r="D91" s="247">
        <f t="shared" si="45"/>
        <v>4.3671167090360524E-4</v>
      </c>
      <c r="E91" s="215">
        <f t="shared" si="46"/>
        <v>1.4343906722905854E-3</v>
      </c>
      <c r="F91" s="52">
        <f t="shared" si="42"/>
        <v>2.1552485127614665</v>
      </c>
      <c r="H91" s="19">
        <v>16.633000000000003</v>
      </c>
      <c r="I91" s="140">
        <v>56.802999999999997</v>
      </c>
      <c r="J91" s="214">
        <f t="shared" si="47"/>
        <v>5.321787021078763E-4</v>
      </c>
      <c r="K91" s="215">
        <f t="shared" si="48"/>
        <v>1.891343650778376E-3</v>
      </c>
      <c r="L91" s="52">
        <f t="shared" si="43"/>
        <v>2.4150784584861413</v>
      </c>
      <c r="N91" s="40">
        <f t="shared" si="60"/>
        <v>3.1919017463058919</v>
      </c>
      <c r="O91" s="143">
        <f t="shared" si="61"/>
        <v>3.4547500304099255</v>
      </c>
      <c r="P91" s="52">
        <f t="shared" si="62"/>
        <v>8.2348488454645513E-2</v>
      </c>
    </row>
    <row r="92" spans="1:16" ht="20.100000000000001" customHeight="1" x14ac:dyDescent="0.25">
      <c r="A92" s="38" t="s">
        <v>237</v>
      </c>
      <c r="B92" s="19">
        <v>10.130000000000001</v>
      </c>
      <c r="C92" s="140">
        <v>112.64</v>
      </c>
      <c r="D92" s="247">
        <f t="shared" si="45"/>
        <v>8.4895206798186939E-5</v>
      </c>
      <c r="E92" s="215">
        <f t="shared" si="46"/>
        <v>9.8266491501527498E-4</v>
      </c>
      <c r="F92" s="52">
        <f t="shared" si="42"/>
        <v>10.119447186574531</v>
      </c>
      <c r="H92" s="19">
        <v>3.2639999999999998</v>
      </c>
      <c r="I92" s="140">
        <v>33.228999999999999</v>
      </c>
      <c r="J92" s="214">
        <f t="shared" si="47"/>
        <v>1.044328313401135E-4</v>
      </c>
      <c r="K92" s="215">
        <f t="shared" si="48"/>
        <v>1.1064108968138068E-3</v>
      </c>
      <c r="L92" s="52">
        <f t="shared" si="43"/>
        <v>9.1804534313725501</v>
      </c>
      <c r="N92" s="40">
        <f t="shared" si="60"/>
        <v>3.2221125370187558</v>
      </c>
      <c r="O92" s="143">
        <f t="shared" si="61"/>
        <v>2.9500177556818179</v>
      </c>
      <c r="P92" s="52">
        <f t="shared" si="62"/>
        <v>-8.4446082565661176E-2</v>
      </c>
    </row>
    <row r="93" spans="1:16" ht="20.100000000000001" customHeight="1" x14ac:dyDescent="0.25">
      <c r="A93" s="38" t="s">
        <v>195</v>
      </c>
      <c r="B93" s="19">
        <v>268.88</v>
      </c>
      <c r="C93" s="140">
        <v>85.05</v>
      </c>
      <c r="D93" s="247">
        <f t="shared" si="45"/>
        <v>2.2533685295060713E-3</v>
      </c>
      <c r="E93" s="215">
        <f t="shared" si="46"/>
        <v>7.4197133364745332E-4</v>
      </c>
      <c r="F93" s="52">
        <f t="shared" si="42"/>
        <v>-0.6836878905087771</v>
      </c>
      <c r="H93" s="19">
        <v>73.88</v>
      </c>
      <c r="I93" s="140">
        <v>30.065000000000001</v>
      </c>
      <c r="J93" s="214">
        <f t="shared" si="47"/>
        <v>2.3638166603577159E-3</v>
      </c>
      <c r="K93" s="215">
        <f t="shared" si="48"/>
        <v>1.0010606281473141E-3</v>
      </c>
      <c r="L93" s="52">
        <f t="shared" si="43"/>
        <v>-0.59305630752571736</v>
      </c>
      <c r="N93" s="40">
        <f t="shared" si="60"/>
        <v>2.7476941386492113</v>
      </c>
      <c r="O93" s="143">
        <f t="shared" si="61"/>
        <v>3.5349794238683128</v>
      </c>
      <c r="P93" s="52">
        <f t="shared" si="62"/>
        <v>0.28652580872998379</v>
      </c>
    </row>
    <row r="94" spans="1:16" ht="20.100000000000001" customHeight="1" x14ac:dyDescent="0.25">
      <c r="A94" s="38" t="s">
        <v>238</v>
      </c>
      <c r="B94" s="19">
        <v>83.16</v>
      </c>
      <c r="C94" s="140">
        <v>105.97999999999999</v>
      </c>
      <c r="D94" s="247">
        <f t="shared" si="45"/>
        <v>6.969284696285513E-4</v>
      </c>
      <c r="E94" s="215">
        <f t="shared" si="46"/>
        <v>9.2456345608415156E-4</v>
      </c>
      <c r="F94" s="52">
        <f t="shared" si="42"/>
        <v>0.27441077441077433</v>
      </c>
      <c r="H94" s="19">
        <v>23.533000000000001</v>
      </c>
      <c r="I94" s="140">
        <v>29.635999999999999</v>
      </c>
      <c r="J94" s="214">
        <f t="shared" si="47"/>
        <v>7.5294663600701322E-4</v>
      </c>
      <c r="K94" s="215">
        <f t="shared" si="48"/>
        <v>9.8677641030346912E-4</v>
      </c>
      <c r="L94" s="52">
        <f t="shared" si="43"/>
        <v>0.25933795096247814</v>
      </c>
      <c r="N94" s="40">
        <f t="shared" si="60"/>
        <v>2.8298460798460798</v>
      </c>
      <c r="O94" s="143">
        <f t="shared" si="61"/>
        <v>2.7963766748443102</v>
      </c>
      <c r="P94" s="52">
        <f t="shared" si="62"/>
        <v>-1.1827288148332825E-2</v>
      </c>
    </row>
    <row r="95" spans="1:16" ht="20.100000000000001" customHeight="1" thickBot="1" x14ac:dyDescent="0.3">
      <c r="A95" s="8" t="s">
        <v>17</v>
      </c>
      <c r="B95" s="19">
        <f>B96-SUM(B68:B94)</f>
        <v>1876.7499999999709</v>
      </c>
      <c r="C95" s="140">
        <f>C96-SUM(C68:C94)</f>
        <v>1231.6000000000058</v>
      </c>
      <c r="D95" s="247">
        <f t="shared" si="45"/>
        <v>1.5728240805379552E-2</v>
      </c>
      <c r="E95" s="215">
        <f t="shared" si="46"/>
        <v>1.074440793086664E-2</v>
      </c>
      <c r="F95" s="52">
        <f>(C95-B95)/B95</f>
        <v>-0.34375915811907559</v>
      </c>
      <c r="H95" s="19">
        <f>H96-SUM(H68:H94)</f>
        <v>570.42299999999886</v>
      </c>
      <c r="I95" s="140">
        <f>I96-SUM(I68:I94)</f>
        <v>441.14400000000751</v>
      </c>
      <c r="J95" s="214">
        <f t="shared" si="47"/>
        <v>1.8250885095441618E-2</v>
      </c>
      <c r="K95" s="215">
        <f t="shared" si="48"/>
        <v>1.4688571087424787E-2</v>
      </c>
      <c r="L95" s="52">
        <f t="shared" si="43"/>
        <v>-0.22663707459199858</v>
      </c>
      <c r="N95" s="40">
        <f t="shared" si="44"/>
        <v>3.0394192087385519</v>
      </c>
      <c r="O95" s="143">
        <f t="shared" si="44"/>
        <v>3.5818772328678583</v>
      </c>
      <c r="P95" s="52">
        <f>(O95-N95)/N95</f>
        <v>0.17847423697583409</v>
      </c>
    </row>
    <row r="96" spans="1:16" ht="26.25" customHeight="1" thickBot="1" x14ac:dyDescent="0.3">
      <c r="A96" s="12" t="s">
        <v>18</v>
      </c>
      <c r="B96" s="17">
        <v>119323.57999999997</v>
      </c>
      <c r="C96" s="145">
        <v>114627.07000000002</v>
      </c>
      <c r="D96" s="243">
        <f>SUM(D68:D95)</f>
        <v>1.0000000000000004</v>
      </c>
      <c r="E96" s="244">
        <f>SUM(E68:E95)</f>
        <v>0.99999999999999989</v>
      </c>
      <c r="F96" s="57">
        <f>(C96-B96)/B96</f>
        <v>-3.9359445970360195E-2</v>
      </c>
      <c r="G96" s="1"/>
      <c r="H96" s="17">
        <v>31254.539000000004</v>
      </c>
      <c r="I96" s="145">
        <v>30033.146000000008</v>
      </c>
      <c r="J96" s="255">
        <f t="shared" si="47"/>
        <v>1</v>
      </c>
      <c r="K96" s="244">
        <f t="shared" si="48"/>
        <v>1</v>
      </c>
      <c r="L96" s="57">
        <f t="shared" si="43"/>
        <v>-3.9078899867951856E-2</v>
      </c>
      <c r="M96" s="1"/>
      <c r="N96" s="37">
        <f t="shared" si="44"/>
        <v>2.6193095279239871</v>
      </c>
      <c r="O96" s="150">
        <f t="shared" si="44"/>
        <v>2.6200744728099568</v>
      </c>
      <c r="P96" s="57">
        <f>(O96-N96)/N96</f>
        <v>2.920406610271663E-4</v>
      </c>
    </row>
  </sheetData>
  <mergeCells count="33"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  <mergeCell ref="N36:O36"/>
    <mergeCell ref="B5:C5"/>
    <mergeCell ref="D5:E5"/>
    <mergeCell ref="H5:I5"/>
    <mergeCell ref="J5:K5"/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workbookViewId="0">
      <selection activeCell="E6" sqref="E6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136</v>
      </c>
      <c r="B1" s="4"/>
    </row>
    <row r="3" spans="1:19" ht="15.75" thickBot="1" x14ac:dyDescent="0.3"/>
    <row r="4" spans="1:19" x14ac:dyDescent="0.25">
      <c r="A4" s="350" t="s">
        <v>16</v>
      </c>
      <c r="B4" s="338"/>
      <c r="C4" s="338"/>
      <c r="D4" s="338"/>
      <c r="E4" s="365" t="s">
        <v>1</v>
      </c>
      <c r="F4" s="366"/>
      <c r="G4" s="363" t="s">
        <v>13</v>
      </c>
      <c r="H4" s="363"/>
      <c r="I4" s="130" t="s">
        <v>0</v>
      </c>
      <c r="K4" s="367" t="s">
        <v>19</v>
      </c>
      <c r="L4" s="363"/>
      <c r="M4" s="361" t="s">
        <v>13</v>
      </c>
      <c r="N4" s="362"/>
      <c r="O4" s="130" t="s">
        <v>0</v>
      </c>
      <c r="Q4" s="373" t="s">
        <v>22</v>
      </c>
      <c r="R4" s="363"/>
      <c r="S4" s="130" t="s">
        <v>0</v>
      </c>
    </row>
    <row r="5" spans="1:19" x14ac:dyDescent="0.25">
      <c r="A5" s="364"/>
      <c r="B5" s="339"/>
      <c r="C5" s="339"/>
      <c r="D5" s="339"/>
      <c r="E5" s="368" t="s">
        <v>217</v>
      </c>
      <c r="F5" s="369"/>
      <c r="G5" s="370" t="str">
        <f>E5</f>
        <v>jan-maio</v>
      </c>
      <c r="H5" s="370"/>
      <c r="I5" s="131" t="s">
        <v>152</v>
      </c>
      <c r="K5" s="371" t="str">
        <f>E5</f>
        <v>jan-maio</v>
      </c>
      <c r="L5" s="370"/>
      <c r="M5" s="372" t="str">
        <f>E5</f>
        <v>jan-maio</v>
      </c>
      <c r="N5" s="360"/>
      <c r="O5" s="131" t="str">
        <f>I5</f>
        <v>2025/2024</v>
      </c>
      <c r="Q5" s="371" t="str">
        <f>E5</f>
        <v>jan-maio</v>
      </c>
      <c r="R5" s="369"/>
      <c r="S5" s="131" t="str">
        <f>I5</f>
        <v>2025/2024</v>
      </c>
    </row>
    <row r="6" spans="1:19" ht="19.5" customHeight="1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130966.55999999998</v>
      </c>
      <c r="F7" s="145">
        <v>131844.29999999999</v>
      </c>
      <c r="G7" s="243">
        <f>E7/E15</f>
        <v>0.40403755707485045</v>
      </c>
      <c r="H7" s="244">
        <f>F7/F15</f>
        <v>0.41786906279374503</v>
      </c>
      <c r="I7" s="164">
        <f t="shared" ref="I7:I18" si="0">(F7-E7)/E7</f>
        <v>6.7020161482442952E-3</v>
      </c>
      <c r="J7" s="1"/>
      <c r="K7" s="17">
        <v>30391.687000000013</v>
      </c>
      <c r="L7" s="145">
        <v>31056.415000000012</v>
      </c>
      <c r="M7" s="243">
        <f>K7/K15</f>
        <v>0.37078023300347007</v>
      </c>
      <c r="N7" s="244">
        <f>L7/L15</f>
        <v>0.39064411052439096</v>
      </c>
      <c r="O7" s="164">
        <f t="shared" ref="O7:O18" si="1">(L7-K7)/K7</f>
        <v>2.1872033625510781E-2</v>
      </c>
      <c r="P7" s="1"/>
      <c r="Q7" s="187">
        <f t="shared" ref="Q7:Q18" si="2">(K7/E7)*10</f>
        <v>2.3205684718297572</v>
      </c>
      <c r="R7" s="188">
        <f t="shared" ref="R7:R18" si="3">(L7/F7)*10</f>
        <v>2.3555371752893386</v>
      </c>
      <c r="S7" s="55">
        <f>(R7-Q7)/Q7</f>
        <v>1.5069024630852071E-2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93501.699999999983</v>
      </c>
      <c r="F8" s="181">
        <v>96947.859999999986</v>
      </c>
      <c r="G8" s="245">
        <f>E8/E7</f>
        <v>0.71393567945893965</v>
      </c>
      <c r="H8" s="246">
        <f>F8/F7</f>
        <v>0.73532082919018871</v>
      </c>
      <c r="I8" s="206">
        <f t="shared" si="0"/>
        <v>3.6856656082188924E-2</v>
      </c>
      <c r="K8" s="180">
        <v>23800.254000000015</v>
      </c>
      <c r="L8" s="181">
        <v>24775.83400000001</v>
      </c>
      <c r="M8" s="250">
        <f>K8/K7</f>
        <v>0.78311723860541227</v>
      </c>
      <c r="N8" s="246">
        <f>L8/L7</f>
        <v>0.79776864135799319</v>
      </c>
      <c r="O8" s="207">
        <f t="shared" si="1"/>
        <v>4.0990318842815454E-2</v>
      </c>
      <c r="Q8" s="189">
        <f t="shared" si="2"/>
        <v>2.5454354305857563</v>
      </c>
      <c r="R8" s="190">
        <f t="shared" si="3"/>
        <v>2.5555833826553793</v>
      </c>
      <c r="S8" s="182">
        <f t="shared" ref="S8:S18" si="4">(R8-Q8)/Q8</f>
        <v>3.9867253938897975E-3</v>
      </c>
    </row>
    <row r="9" spans="1:19" ht="24" customHeight="1" x14ac:dyDescent="0.25">
      <c r="A9" s="8"/>
      <c r="B9" t="s">
        <v>37</v>
      </c>
      <c r="E9" s="19">
        <v>34846.31</v>
      </c>
      <c r="F9" s="140">
        <v>31852.82</v>
      </c>
      <c r="G9" s="247">
        <f>E9/E7</f>
        <v>0.26607028542247735</v>
      </c>
      <c r="H9" s="215">
        <f>F9/F7</f>
        <v>0.24159421378095225</v>
      </c>
      <c r="I9" s="182">
        <f t="shared" si="0"/>
        <v>-8.5905509076857733E-2</v>
      </c>
      <c r="K9" s="19">
        <v>6052.4009999999989</v>
      </c>
      <c r="L9" s="140">
        <v>5515.4910000000018</v>
      </c>
      <c r="M9" s="247">
        <f>K9/K7</f>
        <v>0.19914659558056111</v>
      </c>
      <c r="N9" s="215">
        <f>L9/L7</f>
        <v>0.17759586867962704</v>
      </c>
      <c r="O9" s="182">
        <f t="shared" si="1"/>
        <v>-8.8710249040008626E-2</v>
      </c>
      <c r="Q9" s="189">
        <f t="shared" si="2"/>
        <v>1.7368843358163315</v>
      </c>
      <c r="R9" s="190">
        <f t="shared" si="3"/>
        <v>1.7315550083163758</v>
      </c>
      <c r="S9" s="182">
        <f t="shared" si="4"/>
        <v>-3.0683260767913867E-3</v>
      </c>
    </row>
    <row r="10" spans="1:19" ht="24" customHeight="1" thickBot="1" x14ac:dyDescent="0.3">
      <c r="A10" s="8"/>
      <c r="B10" t="s">
        <v>36</v>
      </c>
      <c r="E10" s="19">
        <v>2618.5500000000006</v>
      </c>
      <c r="F10" s="140">
        <v>3043.6199999999994</v>
      </c>
      <c r="G10" s="247">
        <f>E10/E7</f>
        <v>1.9994035118582949E-2</v>
      </c>
      <c r="H10" s="215">
        <f>F10/F7</f>
        <v>2.308495702885904E-2</v>
      </c>
      <c r="I10" s="186">
        <f t="shared" si="0"/>
        <v>0.16233029730194143</v>
      </c>
      <c r="K10" s="19">
        <v>539.03200000000015</v>
      </c>
      <c r="L10" s="140">
        <v>765.09000000000015</v>
      </c>
      <c r="M10" s="247">
        <f>K10/K7</f>
        <v>1.7736165814026709E-2</v>
      </c>
      <c r="N10" s="215">
        <f>L10/L7</f>
        <v>2.4635489962379749E-2</v>
      </c>
      <c r="O10" s="209">
        <f t="shared" si="1"/>
        <v>0.41937769928315932</v>
      </c>
      <c r="Q10" s="189">
        <f t="shared" si="2"/>
        <v>2.0585132993450577</v>
      </c>
      <c r="R10" s="190">
        <f t="shared" si="3"/>
        <v>2.5137500739251295</v>
      </c>
      <c r="S10" s="182">
        <f t="shared" si="4"/>
        <v>0.22114832812832019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193177.95999999993</v>
      </c>
      <c r="F11" s="145">
        <v>183671.52000000011</v>
      </c>
      <c r="G11" s="243">
        <f>E11/E15</f>
        <v>0.59596244292514944</v>
      </c>
      <c r="H11" s="244">
        <f>F11/F15</f>
        <v>0.58213093720625508</v>
      </c>
      <c r="I11" s="164">
        <f t="shared" si="0"/>
        <v>-4.9210789885139231E-2</v>
      </c>
      <c r="J11" s="1"/>
      <c r="K11" s="17">
        <v>51575.160999999986</v>
      </c>
      <c r="L11" s="145">
        <v>48444.118000000039</v>
      </c>
      <c r="M11" s="243">
        <f>K11/K15</f>
        <v>0.62921976699652993</v>
      </c>
      <c r="N11" s="244">
        <f>L11/L15</f>
        <v>0.60935588947560904</v>
      </c>
      <c r="O11" s="164">
        <f t="shared" si="1"/>
        <v>-6.0708351448480163E-2</v>
      </c>
      <c r="Q11" s="191">
        <f t="shared" si="2"/>
        <v>2.6698263611438904</v>
      </c>
      <c r="R11" s="192">
        <f t="shared" si="3"/>
        <v>2.6375410842138187</v>
      </c>
      <c r="S11" s="57">
        <f t="shared" si="4"/>
        <v>-1.2092650443468913E-2</v>
      </c>
    </row>
    <row r="12" spans="1:19" s="3" customFormat="1" ht="24" customHeight="1" x14ac:dyDescent="0.25">
      <c r="A12" s="46"/>
      <c r="B12" s="3" t="s">
        <v>33</v>
      </c>
      <c r="E12" s="31">
        <v>173690.26999999996</v>
      </c>
      <c r="F12" s="141">
        <v>162063.94000000012</v>
      </c>
      <c r="G12" s="247">
        <f>E12/E11</f>
        <v>0.89912053114133739</v>
      </c>
      <c r="H12" s="215">
        <f>F12/F11</f>
        <v>0.88235748253185919</v>
      </c>
      <c r="I12" s="206">
        <f t="shared" si="0"/>
        <v>-6.6937140462731984E-2</v>
      </c>
      <c r="K12" s="31">
        <v>48421.534999999982</v>
      </c>
      <c r="L12" s="141">
        <v>44869.811000000038</v>
      </c>
      <c r="M12" s="247">
        <f>K12/K11</f>
        <v>0.93885378273467712</v>
      </c>
      <c r="N12" s="215">
        <f>L12/L11</f>
        <v>0.92621793630343319</v>
      </c>
      <c r="O12" s="206">
        <f t="shared" si="1"/>
        <v>-7.3350091028711609E-2</v>
      </c>
      <c r="Q12" s="189">
        <f t="shared" si="2"/>
        <v>2.7878092998531234</v>
      </c>
      <c r="R12" s="190">
        <f t="shared" si="3"/>
        <v>2.7686486580543463</v>
      </c>
      <c r="S12" s="182">
        <f t="shared" si="4"/>
        <v>-6.873010216224819E-3</v>
      </c>
    </row>
    <row r="13" spans="1:19" ht="24" customHeight="1" x14ac:dyDescent="0.25">
      <c r="A13" s="8"/>
      <c r="B13" s="3" t="s">
        <v>37</v>
      </c>
      <c r="D13" s="3"/>
      <c r="E13" s="19">
        <v>19172.889999999989</v>
      </c>
      <c r="F13" s="140">
        <v>19330.36</v>
      </c>
      <c r="G13" s="247">
        <f>E13/E11</f>
        <v>9.9249883371788347E-2</v>
      </c>
      <c r="H13" s="215">
        <f>F13/F11</f>
        <v>0.10524418810276079</v>
      </c>
      <c r="I13" s="182">
        <f t="shared" si="0"/>
        <v>8.2131593098386402E-3</v>
      </c>
      <c r="K13" s="19">
        <v>3122.0419999999995</v>
      </c>
      <c r="L13" s="140">
        <v>3180.0210000000006</v>
      </c>
      <c r="M13" s="247">
        <f>K13/K11</f>
        <v>6.0533829453290514E-2</v>
      </c>
      <c r="N13" s="215">
        <f>L13/L11</f>
        <v>6.5643077659087487E-2</v>
      </c>
      <c r="O13" s="182">
        <f t="shared" si="1"/>
        <v>1.8570858431757545E-2</v>
      </c>
      <c r="Q13" s="189">
        <f t="shared" si="2"/>
        <v>1.6283627559538503</v>
      </c>
      <c r="R13" s="190">
        <f t="shared" si="3"/>
        <v>1.6450914519957212</v>
      </c>
      <c r="S13" s="182">
        <f t="shared" si="4"/>
        <v>1.0273322686056935E-2</v>
      </c>
    </row>
    <row r="14" spans="1:19" ht="24" customHeight="1" thickBot="1" x14ac:dyDescent="0.3">
      <c r="A14" s="8"/>
      <c r="B14" t="s">
        <v>36</v>
      </c>
      <c r="E14" s="19">
        <v>314.8</v>
      </c>
      <c r="F14" s="140">
        <v>2277.2199999999998</v>
      </c>
      <c r="G14" s="247">
        <f>E14/E11</f>
        <v>1.6295854868743833E-3</v>
      </c>
      <c r="H14" s="215">
        <f>F14/F11</f>
        <v>1.2398329365380101E-2</v>
      </c>
      <c r="I14" s="186">
        <f t="shared" si="0"/>
        <v>6.2338627700127054</v>
      </c>
      <c r="K14" s="19">
        <v>31.584000000000003</v>
      </c>
      <c r="L14" s="140">
        <v>394.28599999999994</v>
      </c>
      <c r="M14" s="247">
        <f>K14/K11</f>
        <v>6.1238781203223024E-4</v>
      </c>
      <c r="N14" s="215">
        <f>L14/L11</f>
        <v>8.1389860374793E-3</v>
      </c>
      <c r="O14" s="209">
        <f t="shared" si="1"/>
        <v>11.483725937183381</v>
      </c>
      <c r="Q14" s="189">
        <f t="shared" si="2"/>
        <v>1.0033036848792884</v>
      </c>
      <c r="R14" s="190">
        <f t="shared" si="3"/>
        <v>1.7314356979123668</v>
      </c>
      <c r="S14" s="182">
        <f t="shared" si="4"/>
        <v>0.72573441521913973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324144.51999999996</v>
      </c>
      <c r="F15" s="145">
        <v>315515.82000000007</v>
      </c>
      <c r="G15" s="243">
        <f>G7+G11</f>
        <v>0.99999999999999989</v>
      </c>
      <c r="H15" s="244">
        <f>H7+H11</f>
        <v>1</v>
      </c>
      <c r="I15" s="164">
        <f t="shared" si="0"/>
        <v>-2.6619916326211211E-2</v>
      </c>
      <c r="J15" s="1"/>
      <c r="K15" s="17">
        <v>81966.847999999998</v>
      </c>
      <c r="L15" s="145">
        <v>79500.533000000054</v>
      </c>
      <c r="M15" s="243">
        <f>M7+M11</f>
        <v>1</v>
      </c>
      <c r="N15" s="244">
        <f>N7+N11</f>
        <v>1</v>
      </c>
      <c r="O15" s="164">
        <f t="shared" si="1"/>
        <v>-3.0089177029229478E-2</v>
      </c>
      <c r="Q15" s="191">
        <f t="shared" si="2"/>
        <v>2.5287130567562892</v>
      </c>
      <c r="R15" s="192">
        <f t="shared" si="3"/>
        <v>2.5197003750873743</v>
      </c>
      <c r="S15" s="57">
        <f t="shared" si="4"/>
        <v>-3.5641377517447244E-3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267191.96999999997</v>
      </c>
      <c r="F16" s="181">
        <f t="shared" ref="F16:F17" si="5">F8+F12</f>
        <v>259011.8000000001</v>
      </c>
      <c r="G16" s="245">
        <f>E16/E15</f>
        <v>0.82429889606031281</v>
      </c>
      <c r="H16" s="246">
        <f>F16/F15</f>
        <v>0.82091541400364665</v>
      </c>
      <c r="I16" s="207">
        <f t="shared" si="0"/>
        <v>-3.0615328746593201E-2</v>
      </c>
      <c r="J16" s="3"/>
      <c r="K16" s="180">
        <f t="shared" ref="K16:L18" si="6">K8+K12</f>
        <v>72221.78899999999</v>
      </c>
      <c r="L16" s="181">
        <f t="shared" si="6"/>
        <v>69645.645000000048</v>
      </c>
      <c r="M16" s="250">
        <f>K16/K15</f>
        <v>0.88110975061527308</v>
      </c>
      <c r="N16" s="246">
        <f>L16/L15</f>
        <v>0.87603997573198655</v>
      </c>
      <c r="O16" s="207">
        <f t="shared" si="1"/>
        <v>-3.5669900118369298E-2</v>
      </c>
      <c r="P16" s="3"/>
      <c r="Q16" s="189">
        <f t="shared" si="2"/>
        <v>2.7029924963688092</v>
      </c>
      <c r="R16" s="190">
        <f t="shared" si="3"/>
        <v>2.6888985366689866</v>
      </c>
      <c r="S16" s="182">
        <f t="shared" si="4"/>
        <v>-5.2142060027012323E-3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54019.199999999983</v>
      </c>
      <c r="F17" s="140">
        <f t="shared" si="5"/>
        <v>51183.18</v>
      </c>
      <c r="G17" s="248">
        <f>E17/E15</f>
        <v>0.16665159108659308</v>
      </c>
      <c r="H17" s="215">
        <f>F17/F15</f>
        <v>0.16222064554480972</v>
      </c>
      <c r="I17" s="182">
        <f t="shared" si="0"/>
        <v>-5.250022214323765E-2</v>
      </c>
      <c r="K17" s="19">
        <f t="shared" si="6"/>
        <v>9174.4429999999993</v>
      </c>
      <c r="L17" s="140">
        <f t="shared" si="6"/>
        <v>8695.5120000000024</v>
      </c>
      <c r="M17" s="247">
        <f>K17/K15</f>
        <v>0.11192870317521542</v>
      </c>
      <c r="N17" s="215">
        <f>L17/L15</f>
        <v>0.10937677612802918</v>
      </c>
      <c r="O17" s="182">
        <f t="shared" si="1"/>
        <v>-5.2202733179550723E-2</v>
      </c>
      <c r="Q17" s="189">
        <f t="shared" si="2"/>
        <v>1.6983670620816307</v>
      </c>
      <c r="R17" s="190">
        <f t="shared" si="3"/>
        <v>1.6989003027947858</v>
      </c>
      <c r="S17" s="182">
        <f t="shared" si="4"/>
        <v>3.1397259465306982E-4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2933.3500000000008</v>
      </c>
      <c r="F18" s="142">
        <f>F10+F14</f>
        <v>5320.8399999999992</v>
      </c>
      <c r="G18" s="249">
        <f>E18/E15</f>
        <v>9.0495128530940494E-3</v>
      </c>
      <c r="H18" s="221">
        <f>F18/F15</f>
        <v>1.6863940451543755E-2</v>
      </c>
      <c r="I18" s="208">
        <f t="shared" si="0"/>
        <v>0.81391242095215288</v>
      </c>
      <c r="K18" s="21">
        <f t="shared" si="6"/>
        <v>570.61600000000021</v>
      </c>
      <c r="L18" s="142">
        <f t="shared" si="6"/>
        <v>1159.3760000000002</v>
      </c>
      <c r="M18" s="249">
        <f>K18/K15</f>
        <v>6.9615462095114385E-3</v>
      </c>
      <c r="N18" s="221">
        <f>L18/L15</f>
        <v>1.4583248139984161E-2</v>
      </c>
      <c r="O18" s="208">
        <f t="shared" si="1"/>
        <v>1.0317972156406405</v>
      </c>
      <c r="Q18" s="193">
        <f t="shared" si="2"/>
        <v>1.9452707655070143</v>
      </c>
      <c r="R18" s="194">
        <f t="shared" si="3"/>
        <v>2.1789341532539983</v>
      </c>
      <c r="S18" s="186">
        <f t="shared" si="4"/>
        <v>0.12011869601406472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5"/>
  <sheetViews>
    <sheetView showGridLines="0" showRowColHeaders="0" workbookViewId="0">
      <selection activeCell="A18" sqref="A18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215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113</v>
      </c>
    </row>
    <row r="15" spans="1:1" x14ac:dyDescent="0.25">
      <c r="A15" t="s">
        <v>112</v>
      </c>
    </row>
    <row r="17" spans="1:1" x14ac:dyDescent="0.25">
      <c r="A17" t="s">
        <v>144</v>
      </c>
    </row>
    <row r="19" spans="1:1" x14ac:dyDescent="0.25">
      <c r="A19" t="s">
        <v>145</v>
      </c>
    </row>
    <row r="21" spans="1:1" x14ac:dyDescent="0.25">
      <c r="A21" t="s">
        <v>146</v>
      </c>
    </row>
    <row r="23" spans="1:1" x14ac:dyDescent="0.25">
      <c r="A23" t="s">
        <v>147</v>
      </c>
    </row>
    <row r="25" spans="1:1" x14ac:dyDescent="0.25">
      <c r="A25" t="s">
        <v>216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workbookViewId="0">
      <selection activeCell="P13" sqref="P13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137</v>
      </c>
    </row>
    <row r="3" spans="1:16" ht="8.25" customHeight="1" thickBot="1" x14ac:dyDescent="0.3"/>
    <row r="4" spans="1:16" x14ac:dyDescent="0.25">
      <c r="A4" s="377" t="s">
        <v>3</v>
      </c>
      <c r="B4" s="365" t="s">
        <v>1</v>
      </c>
      <c r="C4" s="363"/>
      <c r="D4" s="365" t="s">
        <v>104</v>
      </c>
      <c r="E4" s="363"/>
      <c r="F4" s="130" t="s">
        <v>0</v>
      </c>
      <c r="H4" s="375" t="s">
        <v>19</v>
      </c>
      <c r="I4" s="376"/>
      <c r="J4" s="365" t="s">
        <v>104</v>
      </c>
      <c r="K4" s="366"/>
      <c r="L4" s="130" t="s">
        <v>0</v>
      </c>
      <c r="N4" s="373" t="s">
        <v>22</v>
      </c>
      <c r="O4" s="363"/>
      <c r="P4" s="130" t="s">
        <v>0</v>
      </c>
    </row>
    <row r="5" spans="1:16" x14ac:dyDescent="0.25">
      <c r="A5" s="378"/>
      <c r="B5" s="368" t="s">
        <v>217</v>
      </c>
      <c r="C5" s="370"/>
      <c r="D5" s="368" t="str">
        <f>B5</f>
        <v>jan-maio</v>
      </c>
      <c r="E5" s="370"/>
      <c r="F5" s="131" t="s">
        <v>152</v>
      </c>
      <c r="H5" s="371" t="str">
        <f>B5</f>
        <v>jan-maio</v>
      </c>
      <c r="I5" s="370"/>
      <c r="J5" s="368" t="str">
        <f>B5</f>
        <v>jan-maio</v>
      </c>
      <c r="K5" s="369"/>
      <c r="L5" s="131" t="str">
        <f>F5</f>
        <v>2025/2024</v>
      </c>
      <c r="N5" s="371" t="str">
        <f>B5</f>
        <v>jan-maio</v>
      </c>
      <c r="O5" s="369"/>
      <c r="P5" s="131" t="str">
        <f>F5</f>
        <v>2025/2024</v>
      </c>
    </row>
    <row r="6" spans="1:16" ht="19.5" customHeight="1" thickBot="1" x14ac:dyDescent="0.3">
      <c r="A6" s="379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155</v>
      </c>
      <c r="B7" s="39">
        <v>44244.409999999996</v>
      </c>
      <c r="C7" s="147">
        <v>45363.540000000008</v>
      </c>
      <c r="D7" s="247">
        <f>B7/$B$33</f>
        <v>0.13649593705918586</v>
      </c>
      <c r="E7" s="246">
        <f>C7/$C$33</f>
        <v>0.14377580179656282</v>
      </c>
      <c r="F7" s="52">
        <f>(C7-B7)/B7</f>
        <v>2.5294268812715823E-2</v>
      </c>
      <c r="H7" s="39">
        <v>11442.405999999999</v>
      </c>
      <c r="I7" s="147">
        <v>11425.918</v>
      </c>
      <c r="J7" s="247">
        <f>H7/$H$33</f>
        <v>0.13959797502521992</v>
      </c>
      <c r="K7" s="246">
        <f>I7/$I$33</f>
        <v>0.14372127542843013</v>
      </c>
      <c r="L7" s="52">
        <f>(I7-H7)/H7</f>
        <v>-1.4409556871167984E-3</v>
      </c>
      <c r="N7" s="27">
        <f t="shared" ref="N7:N33" si="0">(H7/B7)*10</f>
        <v>2.5861811695533965</v>
      </c>
      <c r="O7" s="151">
        <f t="shared" ref="O7:O33" si="1">(I7/C7)*10</f>
        <v>2.5187447893175881</v>
      </c>
      <c r="P7" s="61">
        <f>(O7-N7)/N7</f>
        <v>-2.6075659752581807E-2</v>
      </c>
    </row>
    <row r="8" spans="1:16" ht="20.100000000000001" customHeight="1" x14ac:dyDescent="0.25">
      <c r="A8" s="8" t="s">
        <v>161</v>
      </c>
      <c r="B8" s="19">
        <v>30217.499999999996</v>
      </c>
      <c r="C8" s="140">
        <v>39494.26</v>
      </c>
      <c r="D8" s="247">
        <f t="shared" ref="D8:D32" si="2">B8/$B$33</f>
        <v>9.3222307136335378E-2</v>
      </c>
      <c r="E8" s="215">
        <f t="shared" ref="E8:E32" si="3">C8/$C$33</f>
        <v>0.12517362837780999</v>
      </c>
      <c r="F8" s="52">
        <f t="shared" ref="F8:F33" si="4">(C8-B8)/B8</f>
        <v>0.30699958633242347</v>
      </c>
      <c r="H8" s="19">
        <v>7645.6170000000002</v>
      </c>
      <c r="I8" s="140">
        <v>9433.715000000002</v>
      </c>
      <c r="J8" s="247">
        <f t="shared" ref="J8:J32" si="5">H8/$H$33</f>
        <v>9.3276942892814407E-2</v>
      </c>
      <c r="K8" s="215">
        <f t="shared" ref="K8:K32" si="6">I8/$I$33</f>
        <v>0.11866228620127617</v>
      </c>
      <c r="L8" s="52">
        <f t="shared" ref="L8:L33" si="7">(I8-H8)/H8</f>
        <v>0.23387229572184975</v>
      </c>
      <c r="N8" s="27">
        <f t="shared" si="0"/>
        <v>2.530195085629189</v>
      </c>
      <c r="O8" s="152">
        <f t="shared" si="1"/>
        <v>2.3886293856373055</v>
      </c>
      <c r="P8" s="52">
        <f t="shared" ref="P8:P71" si="8">(O8-N8)/N8</f>
        <v>-5.5950507846583723E-2</v>
      </c>
    </row>
    <row r="9" spans="1:16" ht="20.100000000000001" customHeight="1" x14ac:dyDescent="0.25">
      <c r="A9" s="8" t="s">
        <v>156</v>
      </c>
      <c r="B9" s="19">
        <v>31676.780000000006</v>
      </c>
      <c r="C9" s="140">
        <v>28675.489999999994</v>
      </c>
      <c r="D9" s="247">
        <f t="shared" si="2"/>
        <v>9.7724249664933455E-2</v>
      </c>
      <c r="E9" s="215">
        <f t="shared" si="3"/>
        <v>9.0884476093781863E-2</v>
      </c>
      <c r="F9" s="52">
        <f t="shared" si="4"/>
        <v>-9.4747319645494626E-2</v>
      </c>
      <c r="H9" s="19">
        <v>8130.0879999999997</v>
      </c>
      <c r="I9" s="140">
        <v>7276.0319999999992</v>
      </c>
      <c r="J9" s="247">
        <f t="shared" si="5"/>
        <v>9.9187515420868677E-2</v>
      </c>
      <c r="K9" s="215">
        <f t="shared" si="6"/>
        <v>9.1521801495343419E-2</v>
      </c>
      <c r="L9" s="52">
        <f t="shared" si="7"/>
        <v>-0.10504880143978768</v>
      </c>
      <c r="N9" s="27">
        <f t="shared" si="0"/>
        <v>2.5665765270333658</v>
      </c>
      <c r="O9" s="152">
        <f t="shared" si="1"/>
        <v>2.537369718878387</v>
      </c>
      <c r="P9" s="52">
        <f t="shared" si="8"/>
        <v>-1.1379675551205214E-2</v>
      </c>
    </row>
    <row r="10" spans="1:16" ht="20.100000000000001" customHeight="1" x14ac:dyDescent="0.25">
      <c r="A10" s="8" t="s">
        <v>154</v>
      </c>
      <c r="B10" s="19">
        <v>30179.979999999996</v>
      </c>
      <c r="C10" s="140">
        <v>26739.420000000006</v>
      </c>
      <c r="D10" s="247">
        <f t="shared" si="2"/>
        <v>9.3106556297789661E-2</v>
      </c>
      <c r="E10" s="215">
        <f t="shared" si="3"/>
        <v>8.4748270308601312E-2</v>
      </c>
      <c r="F10" s="52">
        <f t="shared" si="4"/>
        <v>-0.11400140092869482</v>
      </c>
      <c r="H10" s="19">
        <v>7924.3180000000002</v>
      </c>
      <c r="I10" s="140">
        <v>6707.991</v>
      </c>
      <c r="J10" s="247">
        <f t="shared" si="5"/>
        <v>9.6677110238519839E-2</v>
      </c>
      <c r="K10" s="215">
        <f t="shared" si="6"/>
        <v>8.4376679587795961E-2</v>
      </c>
      <c r="L10" s="52">
        <f t="shared" si="7"/>
        <v>-0.15349295674403782</v>
      </c>
      <c r="N10" s="27">
        <f t="shared" si="0"/>
        <v>2.6256869620191932</v>
      </c>
      <c r="O10" s="152">
        <f t="shared" si="1"/>
        <v>2.5086523941057806</v>
      </c>
      <c r="P10" s="52">
        <f t="shared" si="8"/>
        <v>-4.457293257205773E-2</v>
      </c>
    </row>
    <row r="11" spans="1:16" ht="20.100000000000001" customHeight="1" x14ac:dyDescent="0.25">
      <c r="A11" s="8" t="s">
        <v>166</v>
      </c>
      <c r="B11" s="19">
        <v>24792.639999999999</v>
      </c>
      <c r="C11" s="140">
        <v>21143.02</v>
      </c>
      <c r="D11" s="247">
        <f t="shared" si="2"/>
        <v>7.6486377125857333E-2</v>
      </c>
      <c r="E11" s="215">
        <f t="shared" si="3"/>
        <v>6.701096635978504E-2</v>
      </c>
      <c r="F11" s="52">
        <f t="shared" si="4"/>
        <v>-0.14720578365192247</v>
      </c>
      <c r="H11" s="19">
        <v>5635.6209999999992</v>
      </c>
      <c r="I11" s="140">
        <v>4902.2300000000005</v>
      </c>
      <c r="J11" s="247">
        <f t="shared" si="5"/>
        <v>6.8754882461748421E-2</v>
      </c>
      <c r="K11" s="215">
        <f t="shared" si="6"/>
        <v>6.1662857027637789E-2</v>
      </c>
      <c r="L11" s="52">
        <f t="shared" si="7"/>
        <v>-0.13013490438764402</v>
      </c>
      <c r="N11" s="27">
        <f t="shared" si="0"/>
        <v>2.2731024207184065</v>
      </c>
      <c r="O11" s="152">
        <f t="shared" si="1"/>
        <v>2.3186044377766284</v>
      </c>
      <c r="P11" s="52">
        <f t="shared" si="8"/>
        <v>2.0017583300906042E-2</v>
      </c>
    </row>
    <row r="12" spans="1:16" ht="20.100000000000001" customHeight="1" x14ac:dyDescent="0.25">
      <c r="A12" s="8" t="s">
        <v>159</v>
      </c>
      <c r="B12" s="19">
        <v>16484.669999999998</v>
      </c>
      <c r="C12" s="140">
        <v>16197.650000000001</v>
      </c>
      <c r="D12" s="247">
        <f t="shared" si="2"/>
        <v>5.0855926856329406E-2</v>
      </c>
      <c r="E12" s="215">
        <f t="shared" si="3"/>
        <v>5.1337045476832176E-2</v>
      </c>
      <c r="F12" s="52">
        <f t="shared" si="4"/>
        <v>-1.7411328221917505E-2</v>
      </c>
      <c r="H12" s="19">
        <v>5330.3229999999994</v>
      </c>
      <c r="I12" s="140">
        <v>4815.6169999999993</v>
      </c>
      <c r="J12" s="247">
        <f t="shared" si="5"/>
        <v>6.5030230270657699E-2</v>
      </c>
      <c r="K12" s="215">
        <f t="shared" si="6"/>
        <v>6.057339263373239E-2</v>
      </c>
      <c r="L12" s="52">
        <f t="shared" si="7"/>
        <v>-9.6561878145095564E-2</v>
      </c>
      <c r="N12" s="27">
        <f t="shared" si="0"/>
        <v>3.2335030061262984</v>
      </c>
      <c r="O12" s="152">
        <f t="shared" si="1"/>
        <v>2.9730343599225808</v>
      </c>
      <c r="P12" s="52">
        <f t="shared" si="8"/>
        <v>-8.0553086145343095E-2</v>
      </c>
    </row>
    <row r="13" spans="1:16" ht="20.100000000000001" customHeight="1" x14ac:dyDescent="0.25">
      <c r="A13" s="8" t="s">
        <v>157</v>
      </c>
      <c r="B13" s="19">
        <v>13961.59</v>
      </c>
      <c r="C13" s="140">
        <v>12066.67</v>
      </c>
      <c r="D13" s="247">
        <f t="shared" si="2"/>
        <v>4.3072114870243691E-2</v>
      </c>
      <c r="E13" s="215">
        <f t="shared" si="3"/>
        <v>3.8244262997652531E-2</v>
      </c>
      <c r="F13" s="52">
        <f t="shared" si="4"/>
        <v>-0.13572379650168784</v>
      </c>
      <c r="H13" s="19">
        <v>3461.4710000000005</v>
      </c>
      <c r="I13" s="140">
        <v>3316.7840000000006</v>
      </c>
      <c r="J13" s="247">
        <f t="shared" si="5"/>
        <v>4.2230134309910267E-2</v>
      </c>
      <c r="K13" s="215">
        <f t="shared" si="6"/>
        <v>4.1720273749611216E-2</v>
      </c>
      <c r="L13" s="52">
        <f t="shared" si="7"/>
        <v>-4.1799281288215293E-2</v>
      </c>
      <c r="N13" s="27">
        <f t="shared" si="0"/>
        <v>2.479281371247831</v>
      </c>
      <c r="O13" s="152">
        <f t="shared" si="1"/>
        <v>2.7487152627858396</v>
      </c>
      <c r="P13" s="52">
        <f t="shared" si="8"/>
        <v>0.10867418868331251</v>
      </c>
    </row>
    <row r="14" spans="1:16" ht="20.100000000000001" customHeight="1" x14ac:dyDescent="0.25">
      <c r="A14" s="8" t="s">
        <v>169</v>
      </c>
      <c r="B14" s="19">
        <v>20799.989999999998</v>
      </c>
      <c r="C14" s="140">
        <v>16967.269999999997</v>
      </c>
      <c r="D14" s="247">
        <f t="shared" si="2"/>
        <v>6.4168877511796299E-2</v>
      </c>
      <c r="E14" s="215">
        <f t="shared" si="3"/>
        <v>5.3776289252310677E-2</v>
      </c>
      <c r="F14" s="52">
        <f t="shared" si="4"/>
        <v>-0.1842654732045545</v>
      </c>
      <c r="H14" s="19">
        <v>4018.1769999999997</v>
      </c>
      <c r="I14" s="140">
        <v>3290.0809999999997</v>
      </c>
      <c r="J14" s="247">
        <f t="shared" si="5"/>
        <v>4.9021977763497739E-2</v>
      </c>
      <c r="K14" s="215">
        <f t="shared" si="6"/>
        <v>4.1384389209063531E-2</v>
      </c>
      <c r="L14" s="52">
        <f t="shared" si="7"/>
        <v>-0.18120057926766295</v>
      </c>
      <c r="N14" s="27">
        <f t="shared" si="0"/>
        <v>1.9318167941426894</v>
      </c>
      <c r="O14" s="152">
        <f t="shared" si="1"/>
        <v>1.9390750545019912</v>
      </c>
      <c r="P14" s="52">
        <f t="shared" si="8"/>
        <v>3.7572198260772379E-3</v>
      </c>
    </row>
    <row r="15" spans="1:16" ht="20.100000000000001" customHeight="1" x14ac:dyDescent="0.25">
      <c r="A15" s="8" t="s">
        <v>163</v>
      </c>
      <c r="B15" s="19">
        <v>7996.3699999999981</v>
      </c>
      <c r="C15" s="140">
        <v>8507.25</v>
      </c>
      <c r="D15" s="247">
        <f t="shared" si="2"/>
        <v>2.4669150661562937E-2</v>
      </c>
      <c r="E15" s="215">
        <f t="shared" si="3"/>
        <v>2.696299031852031E-2</v>
      </c>
      <c r="F15" s="52">
        <f t="shared" si="4"/>
        <v>6.3888989629044435E-2</v>
      </c>
      <c r="H15" s="19">
        <v>2730.5849999999996</v>
      </c>
      <c r="I15" s="140">
        <v>2983.9670000000006</v>
      </c>
      <c r="J15" s="247">
        <f t="shared" si="5"/>
        <v>3.3313285390698437E-2</v>
      </c>
      <c r="K15" s="215">
        <f t="shared" si="6"/>
        <v>3.7533924458091374E-2</v>
      </c>
      <c r="L15" s="52">
        <f t="shared" si="7"/>
        <v>9.2794034977853102E-2</v>
      </c>
      <c r="N15" s="27">
        <f t="shared" si="0"/>
        <v>3.4147807067456859</v>
      </c>
      <c r="O15" s="152">
        <f t="shared" si="1"/>
        <v>3.507557671397926</v>
      </c>
      <c r="P15" s="52">
        <f t="shared" si="8"/>
        <v>2.716923065336669E-2</v>
      </c>
    </row>
    <row r="16" spans="1:16" ht="20.100000000000001" customHeight="1" x14ac:dyDescent="0.25">
      <c r="A16" s="8" t="s">
        <v>160</v>
      </c>
      <c r="B16" s="19">
        <v>13174.68</v>
      </c>
      <c r="C16" s="140">
        <v>9756.74</v>
      </c>
      <c r="D16" s="247">
        <f t="shared" si="2"/>
        <v>4.0644463154891543E-2</v>
      </c>
      <c r="E16" s="215">
        <f t="shared" si="3"/>
        <v>3.0923140399108977E-2</v>
      </c>
      <c r="F16" s="52">
        <f t="shared" si="4"/>
        <v>-0.25943248716477368</v>
      </c>
      <c r="H16" s="19">
        <v>2984.0339999999997</v>
      </c>
      <c r="I16" s="140">
        <v>2417.585</v>
      </c>
      <c r="J16" s="247">
        <f t="shared" si="5"/>
        <v>3.6405376964111141E-2</v>
      </c>
      <c r="K16" s="215">
        <f t="shared" si="6"/>
        <v>3.0409670335166176E-2</v>
      </c>
      <c r="L16" s="52">
        <f t="shared" si="7"/>
        <v>-0.18982659044769587</v>
      </c>
      <c r="N16" s="27">
        <f t="shared" si="0"/>
        <v>2.2649764548360944</v>
      </c>
      <c r="O16" s="152">
        <f t="shared" si="1"/>
        <v>2.4778614578230025</v>
      </c>
      <c r="P16" s="52">
        <f t="shared" si="8"/>
        <v>9.3989940836852331E-2</v>
      </c>
    </row>
    <row r="17" spans="1:16" ht="20.100000000000001" customHeight="1" x14ac:dyDescent="0.25">
      <c r="A17" s="8" t="s">
        <v>162</v>
      </c>
      <c r="B17" s="19">
        <v>4699</v>
      </c>
      <c r="C17" s="140">
        <v>8391.7500000000018</v>
      </c>
      <c r="D17" s="247">
        <f t="shared" si="2"/>
        <v>1.4496620211256391E-2</v>
      </c>
      <c r="E17" s="215">
        <f t="shared" si="3"/>
        <v>2.6596923095646992E-2</v>
      </c>
      <c r="F17" s="52">
        <f t="shared" si="4"/>
        <v>0.78585869333900871</v>
      </c>
      <c r="H17" s="19">
        <v>1268.3649999999998</v>
      </c>
      <c r="I17" s="140">
        <v>2214.7359999999999</v>
      </c>
      <c r="J17" s="247">
        <f t="shared" si="5"/>
        <v>1.547412192792871E-2</v>
      </c>
      <c r="K17" s="215">
        <f t="shared" si="6"/>
        <v>2.7858127693307408E-2</v>
      </c>
      <c r="L17" s="52">
        <f t="shared" si="7"/>
        <v>0.74613459059497877</v>
      </c>
      <c r="N17" s="27">
        <f t="shared" si="0"/>
        <v>2.6992232389870181</v>
      </c>
      <c r="O17" s="152">
        <f t="shared" si="1"/>
        <v>2.6391825304614649</v>
      </c>
      <c r="P17" s="52">
        <f t="shared" si="8"/>
        <v>-2.2243698727225567E-2</v>
      </c>
    </row>
    <row r="18" spans="1:16" ht="20.100000000000001" customHeight="1" x14ac:dyDescent="0.25">
      <c r="A18" s="8" t="s">
        <v>170</v>
      </c>
      <c r="B18" s="19">
        <v>10226.810000000001</v>
      </c>
      <c r="C18" s="140">
        <v>9125.06</v>
      </c>
      <c r="D18" s="247">
        <f t="shared" si="2"/>
        <v>3.1550155467690785E-2</v>
      </c>
      <c r="E18" s="215">
        <f t="shared" si="3"/>
        <v>2.8921085478376317E-2</v>
      </c>
      <c r="F18" s="52">
        <f t="shared" si="4"/>
        <v>-0.10773154092038492</v>
      </c>
      <c r="H18" s="19">
        <v>2322.0329999999999</v>
      </c>
      <c r="I18" s="140">
        <v>2213.6759999999999</v>
      </c>
      <c r="J18" s="247">
        <f t="shared" si="5"/>
        <v>2.8328928788380388E-2</v>
      </c>
      <c r="K18" s="215">
        <f t="shared" si="6"/>
        <v>2.7844794449365513E-2</v>
      </c>
      <c r="L18" s="52">
        <f t="shared" si="7"/>
        <v>-4.6664711483428517E-2</v>
      </c>
      <c r="N18" s="27">
        <f t="shared" si="0"/>
        <v>2.2705349957611412</v>
      </c>
      <c r="O18" s="152">
        <f t="shared" si="1"/>
        <v>2.4259303500470133</v>
      </c>
      <c r="P18" s="52">
        <f t="shared" si="8"/>
        <v>6.8439973211590899E-2</v>
      </c>
    </row>
    <row r="19" spans="1:16" ht="20.100000000000001" customHeight="1" x14ac:dyDescent="0.25">
      <c r="A19" s="8" t="s">
        <v>158</v>
      </c>
      <c r="B19" s="19">
        <v>6071.41</v>
      </c>
      <c r="C19" s="140">
        <v>8881.2999999999975</v>
      </c>
      <c r="D19" s="247">
        <f t="shared" si="2"/>
        <v>1.8730564996131977E-2</v>
      </c>
      <c r="E19" s="215">
        <f t="shared" si="3"/>
        <v>2.8148509320388416E-2</v>
      </c>
      <c r="F19" s="52">
        <f t="shared" si="4"/>
        <v>0.46280682740911877</v>
      </c>
      <c r="H19" s="19">
        <v>1610.797</v>
      </c>
      <c r="I19" s="140">
        <v>2167.9889999999996</v>
      </c>
      <c r="J19" s="247">
        <f t="shared" si="5"/>
        <v>1.9651810937026636E-2</v>
      </c>
      <c r="K19" s="215">
        <f t="shared" si="6"/>
        <v>2.7270119056937634E-2</v>
      </c>
      <c r="L19" s="52">
        <f t="shared" si="7"/>
        <v>0.34591075101331797</v>
      </c>
      <c r="N19" s="27">
        <f t="shared" si="0"/>
        <v>2.6530855270851417</v>
      </c>
      <c r="O19" s="152">
        <f t="shared" si="1"/>
        <v>2.4410716899552996</v>
      </c>
      <c r="P19" s="52">
        <f t="shared" si="8"/>
        <v>-7.9912175829014748E-2</v>
      </c>
    </row>
    <row r="20" spans="1:16" ht="20.100000000000001" customHeight="1" x14ac:dyDescent="0.25">
      <c r="A20" s="8" t="s">
        <v>153</v>
      </c>
      <c r="B20" s="19">
        <v>8964.8799999999992</v>
      </c>
      <c r="C20" s="140">
        <v>10549.960000000001</v>
      </c>
      <c r="D20" s="247">
        <f t="shared" si="2"/>
        <v>2.7657046307616128E-2</v>
      </c>
      <c r="E20" s="215">
        <f t="shared" si="3"/>
        <v>3.3437182325754683E-2</v>
      </c>
      <c r="F20" s="52">
        <f t="shared" si="4"/>
        <v>0.17680995172272265</v>
      </c>
      <c r="H20" s="19">
        <v>1826.7089999999998</v>
      </c>
      <c r="I20" s="140">
        <v>1900.0900000000001</v>
      </c>
      <c r="J20" s="247">
        <f t="shared" si="5"/>
        <v>2.2285949070531535E-2</v>
      </c>
      <c r="K20" s="215">
        <f t="shared" si="6"/>
        <v>2.3900342907134973E-2</v>
      </c>
      <c r="L20" s="52">
        <f t="shared" si="7"/>
        <v>4.0171149318255023E-2</v>
      </c>
      <c r="N20" s="27">
        <f t="shared" si="0"/>
        <v>2.0376279437092299</v>
      </c>
      <c r="O20" s="152">
        <f t="shared" si="1"/>
        <v>1.8010400039431429</v>
      </c>
      <c r="P20" s="52">
        <f t="shared" si="8"/>
        <v>-0.11610948922078987</v>
      </c>
    </row>
    <row r="21" spans="1:16" ht="20.100000000000001" customHeight="1" x14ac:dyDescent="0.25">
      <c r="A21" s="8" t="s">
        <v>165</v>
      </c>
      <c r="B21" s="19">
        <v>14629.53</v>
      </c>
      <c r="C21" s="140">
        <v>5992.0399999999991</v>
      </c>
      <c r="D21" s="247">
        <f t="shared" si="2"/>
        <v>4.5132738940025903E-2</v>
      </c>
      <c r="E21" s="215">
        <f t="shared" si="3"/>
        <v>1.8991250581349602E-2</v>
      </c>
      <c r="F21" s="52">
        <f t="shared" si="4"/>
        <v>-0.59041472965980457</v>
      </c>
      <c r="H21" s="19">
        <v>3063.9609999999993</v>
      </c>
      <c r="I21" s="140">
        <v>1477.1669999999999</v>
      </c>
      <c r="J21" s="247">
        <f t="shared" si="5"/>
        <v>3.7380490707657796E-2</v>
      </c>
      <c r="K21" s="215">
        <f t="shared" si="6"/>
        <v>1.8580592409361579E-2</v>
      </c>
      <c r="L21" s="52">
        <f t="shared" si="7"/>
        <v>-0.51788975120766867</v>
      </c>
      <c r="N21" s="27">
        <f t="shared" si="0"/>
        <v>2.0943673515143679</v>
      </c>
      <c r="O21" s="152">
        <f t="shared" si="1"/>
        <v>2.4652155192555458</v>
      </c>
      <c r="P21" s="52">
        <f t="shared" si="8"/>
        <v>0.1770693032781617</v>
      </c>
    </row>
    <row r="22" spans="1:16" ht="20.100000000000001" customHeight="1" x14ac:dyDescent="0.25">
      <c r="A22" s="8" t="s">
        <v>191</v>
      </c>
      <c r="B22" s="19">
        <v>2546.2599999999998</v>
      </c>
      <c r="C22" s="140">
        <v>3843.09</v>
      </c>
      <c r="D22" s="247">
        <f t="shared" si="2"/>
        <v>7.8553232983855498E-3</v>
      </c>
      <c r="E22" s="215">
        <f t="shared" si="3"/>
        <v>1.2180340117335474E-2</v>
      </c>
      <c r="F22" s="52">
        <f t="shared" si="4"/>
        <v>0.50930776904165342</v>
      </c>
      <c r="H22" s="19">
        <v>727.66000000000008</v>
      </c>
      <c r="I22" s="140">
        <v>1087.6110000000001</v>
      </c>
      <c r="J22" s="247">
        <f t="shared" si="5"/>
        <v>8.8774915438983321E-3</v>
      </c>
      <c r="K22" s="215">
        <f t="shared" si="6"/>
        <v>1.3680549789521537E-2</v>
      </c>
      <c r="L22" s="52">
        <f t="shared" si="7"/>
        <v>0.49466921364373467</v>
      </c>
      <c r="N22" s="27">
        <f t="shared" si="0"/>
        <v>2.857760008797217</v>
      </c>
      <c r="O22" s="152">
        <f t="shared" si="1"/>
        <v>2.8300430122635696</v>
      </c>
      <c r="P22" s="52">
        <f t="shared" si="8"/>
        <v>-9.6988538044918155E-3</v>
      </c>
    </row>
    <row r="23" spans="1:16" ht="20.100000000000001" customHeight="1" x14ac:dyDescent="0.25">
      <c r="A23" s="8" t="s">
        <v>195</v>
      </c>
      <c r="B23" s="19">
        <v>3011.8700000000003</v>
      </c>
      <c r="C23" s="140">
        <v>4330.3499999999995</v>
      </c>
      <c r="D23" s="247">
        <f t="shared" si="2"/>
        <v>9.2917504821614788E-3</v>
      </c>
      <c r="E23" s="215">
        <f t="shared" si="3"/>
        <v>1.3724668385883147E-2</v>
      </c>
      <c r="F23" s="52">
        <f t="shared" si="4"/>
        <v>0.43776125795602033</v>
      </c>
      <c r="H23" s="19">
        <v>701.15000000000009</v>
      </c>
      <c r="I23" s="140">
        <v>917.64699999999993</v>
      </c>
      <c r="J23" s="247">
        <f t="shared" si="5"/>
        <v>8.5540681032409589E-3</v>
      </c>
      <c r="K23" s="215">
        <f t="shared" si="6"/>
        <v>1.1542652173162157E-2</v>
      </c>
      <c r="L23" s="52">
        <f t="shared" si="7"/>
        <v>0.3087741567424942</v>
      </c>
      <c r="N23" s="27">
        <f t="shared" si="0"/>
        <v>2.3279557218605054</v>
      </c>
      <c r="O23" s="152">
        <f t="shared" si="1"/>
        <v>2.1191058459477872</v>
      </c>
      <c r="P23" s="52">
        <f t="shared" si="8"/>
        <v>-8.9713852351884546E-2</v>
      </c>
    </row>
    <row r="24" spans="1:16" ht="20.100000000000001" customHeight="1" x14ac:dyDescent="0.25">
      <c r="A24" s="8" t="s">
        <v>164</v>
      </c>
      <c r="B24" s="19">
        <v>2993.56</v>
      </c>
      <c r="C24" s="140">
        <v>3074.7200000000007</v>
      </c>
      <c r="D24" s="247">
        <f t="shared" si="2"/>
        <v>9.2352633325406847E-3</v>
      </c>
      <c r="E24" s="215">
        <f t="shared" si="3"/>
        <v>9.745058108338275E-3</v>
      </c>
      <c r="F24" s="52">
        <f t="shared" si="4"/>
        <v>2.7111532756985249E-2</v>
      </c>
      <c r="H24" s="19">
        <v>665.29500000000007</v>
      </c>
      <c r="I24" s="140">
        <v>902.03599999999994</v>
      </c>
      <c r="J24" s="247">
        <f t="shared" si="5"/>
        <v>8.1166351547396331E-3</v>
      </c>
      <c r="K24" s="215">
        <f t="shared" si="6"/>
        <v>1.1346288709787641E-2</v>
      </c>
      <c r="L24" s="52">
        <f t="shared" si="7"/>
        <v>0.35584364830639015</v>
      </c>
      <c r="N24" s="27">
        <f t="shared" si="0"/>
        <v>2.2224207966434619</v>
      </c>
      <c r="O24" s="152">
        <f t="shared" si="1"/>
        <v>2.9337175417598993</v>
      </c>
      <c r="P24" s="52">
        <f t="shared" si="8"/>
        <v>0.32005493567676918</v>
      </c>
    </row>
    <row r="25" spans="1:16" ht="20.100000000000001" customHeight="1" x14ac:dyDescent="0.25">
      <c r="A25" s="8" t="s">
        <v>172</v>
      </c>
      <c r="B25" s="19">
        <v>2116.11</v>
      </c>
      <c r="C25" s="140">
        <v>1994.17</v>
      </c>
      <c r="D25" s="247">
        <f t="shared" si="2"/>
        <v>6.5282917631925442E-3</v>
      </c>
      <c r="E25" s="215">
        <f t="shared" si="3"/>
        <v>6.3203486912320255E-3</v>
      </c>
      <c r="F25" s="52">
        <f t="shared" ref="F25:F27" si="9">(C25-B25)/B25</f>
        <v>-5.7624603635916871E-2</v>
      </c>
      <c r="H25" s="19">
        <v>732.08900000000006</v>
      </c>
      <c r="I25" s="140">
        <v>726.24299999999982</v>
      </c>
      <c r="J25" s="247">
        <f t="shared" si="5"/>
        <v>8.9315255845875633E-3</v>
      </c>
      <c r="K25" s="215">
        <f t="shared" si="6"/>
        <v>9.1350708302798383E-3</v>
      </c>
      <c r="L25" s="52">
        <f t="shared" ref="L25:L29" si="10">(I25-H25)/H25</f>
        <v>-7.9853678992584647E-3</v>
      </c>
      <c r="N25" s="27">
        <f t="shared" si="0"/>
        <v>3.4595980360189218</v>
      </c>
      <c r="O25" s="152">
        <f t="shared" si="1"/>
        <v>3.6418309371818842</v>
      </c>
      <c r="P25" s="52">
        <f t="shared" ref="P25:P29" si="11">(O25-N25)/N25</f>
        <v>5.2674587991344821E-2</v>
      </c>
    </row>
    <row r="26" spans="1:16" ht="20.100000000000001" customHeight="1" x14ac:dyDescent="0.25">
      <c r="A26" s="8" t="s">
        <v>192</v>
      </c>
      <c r="B26" s="19">
        <v>2417.94</v>
      </c>
      <c r="C26" s="140">
        <v>2747.49</v>
      </c>
      <c r="D26" s="247">
        <f t="shared" si="2"/>
        <v>7.4594504944893126E-3</v>
      </c>
      <c r="E26" s="215">
        <f t="shared" si="3"/>
        <v>8.7079310317942187E-3</v>
      </c>
      <c r="F26" s="52">
        <f t="shared" si="9"/>
        <v>0.13629370455842565</v>
      </c>
      <c r="H26" s="19">
        <v>574.38800000000003</v>
      </c>
      <c r="I26" s="140">
        <v>673.14400000000001</v>
      </c>
      <c r="J26" s="247">
        <f t="shared" si="5"/>
        <v>7.0075648144967088E-3</v>
      </c>
      <c r="K26" s="215">
        <f t="shared" si="6"/>
        <v>8.4671633585148409E-3</v>
      </c>
      <c r="L26" s="52">
        <f t="shared" si="10"/>
        <v>0.17193256126520742</v>
      </c>
      <c r="N26" s="27">
        <f t="shared" si="0"/>
        <v>2.3755262744319547</v>
      </c>
      <c r="O26" s="152">
        <f t="shared" si="1"/>
        <v>2.4500325751868073</v>
      </c>
      <c r="P26" s="52">
        <f t="shared" si="11"/>
        <v>3.1364124049803987E-2</v>
      </c>
    </row>
    <row r="27" spans="1:16" ht="20.100000000000001" customHeight="1" x14ac:dyDescent="0.25">
      <c r="A27" s="8" t="s">
        <v>177</v>
      </c>
      <c r="B27" s="19">
        <v>2654.57</v>
      </c>
      <c r="C27" s="140">
        <v>2892.4400000000005</v>
      </c>
      <c r="D27" s="247">
        <f t="shared" si="2"/>
        <v>8.1894643784198515E-3</v>
      </c>
      <c r="E27" s="215">
        <f t="shared" si="3"/>
        <v>9.167337472967281E-3</v>
      </c>
      <c r="F27" s="52">
        <f t="shared" si="9"/>
        <v>8.960773307918056E-2</v>
      </c>
      <c r="H27" s="19">
        <v>631.86399999999992</v>
      </c>
      <c r="I27" s="140">
        <v>672.88600000000008</v>
      </c>
      <c r="J27" s="247">
        <f t="shared" si="5"/>
        <v>7.7087751379679723E-3</v>
      </c>
      <c r="K27" s="215">
        <f t="shared" si="6"/>
        <v>8.4639180972535116E-3</v>
      </c>
      <c r="L27" s="52">
        <f t="shared" si="10"/>
        <v>6.4922198447767504E-2</v>
      </c>
      <c r="N27" s="27">
        <f t="shared" si="0"/>
        <v>2.3802875795326544</v>
      </c>
      <c r="O27" s="152">
        <f t="shared" si="1"/>
        <v>2.3263611345438449</v>
      </c>
      <c r="P27" s="52">
        <f t="shared" si="11"/>
        <v>-2.2655432668096942E-2</v>
      </c>
    </row>
    <row r="28" spans="1:16" ht="20.100000000000001" customHeight="1" x14ac:dyDescent="0.25">
      <c r="A28" s="8" t="s">
        <v>168</v>
      </c>
      <c r="B28" s="19">
        <v>277.27000000000004</v>
      </c>
      <c r="C28" s="140">
        <v>355.37</v>
      </c>
      <c r="D28" s="247">
        <f t="shared" si="2"/>
        <v>8.5539005873059377E-4</v>
      </c>
      <c r="E28" s="215">
        <f t="shared" si="3"/>
        <v>1.1263143635713729E-3</v>
      </c>
      <c r="F28" s="52">
        <f t="shared" ref="F28:F29" si="12">(C28-B28)/B28</f>
        <v>0.28167490172034465</v>
      </c>
      <c r="H28" s="19">
        <v>524.79300000000001</v>
      </c>
      <c r="I28" s="140">
        <v>632.81400000000008</v>
      </c>
      <c r="J28" s="247">
        <f t="shared" si="5"/>
        <v>6.4025031193098939E-3</v>
      </c>
      <c r="K28" s="215">
        <f t="shared" si="6"/>
        <v>7.9598711621216428E-3</v>
      </c>
      <c r="L28" s="52">
        <f t="shared" si="10"/>
        <v>0.20583544368922618</v>
      </c>
      <c r="N28" s="27">
        <f t="shared" si="0"/>
        <v>18.927146824394992</v>
      </c>
      <c r="O28" s="152">
        <f t="shared" si="1"/>
        <v>17.807186875650732</v>
      </c>
      <c r="P28" s="52">
        <f t="shared" si="11"/>
        <v>-5.9172148825979182E-2</v>
      </c>
    </row>
    <row r="29" spans="1:16" ht="20.100000000000001" customHeight="1" x14ac:dyDescent="0.25">
      <c r="A29" s="8" t="s">
        <v>178</v>
      </c>
      <c r="B29" s="19">
        <v>986.30000000000007</v>
      </c>
      <c r="C29" s="140">
        <v>2274.3199999999997</v>
      </c>
      <c r="D29" s="247">
        <f t="shared" si="2"/>
        <v>3.0427785729649241E-3</v>
      </c>
      <c r="E29" s="215">
        <f t="shared" si="3"/>
        <v>7.2082597950239033E-3</v>
      </c>
      <c r="F29" s="52">
        <f t="shared" si="12"/>
        <v>1.3059109804319167</v>
      </c>
      <c r="H29" s="19">
        <v>237.80899999999997</v>
      </c>
      <c r="I29" s="140">
        <v>607.63600000000008</v>
      </c>
      <c r="J29" s="247">
        <f t="shared" si="5"/>
        <v>2.9012827234737625E-3</v>
      </c>
      <c r="K29" s="215">
        <f t="shared" si="6"/>
        <v>7.6431688829054767E-3</v>
      </c>
      <c r="L29" s="52">
        <f t="shared" si="10"/>
        <v>1.5551429929060723</v>
      </c>
      <c r="N29" s="27">
        <f t="shared" si="0"/>
        <v>2.4111223765588559</v>
      </c>
      <c r="O29" s="152">
        <f t="shared" si="1"/>
        <v>2.6717260543810903</v>
      </c>
      <c r="P29" s="52">
        <f t="shared" si="11"/>
        <v>0.10808396967148842</v>
      </c>
    </row>
    <row r="30" spans="1:16" ht="20.100000000000001" customHeight="1" x14ac:dyDescent="0.25">
      <c r="A30" s="8" t="s">
        <v>171</v>
      </c>
      <c r="B30" s="19">
        <v>3721.3599999999997</v>
      </c>
      <c r="C30" s="140">
        <v>2016.9000000000005</v>
      </c>
      <c r="D30" s="247">
        <f t="shared" si="2"/>
        <v>1.1480558116484588E-2</v>
      </c>
      <c r="E30" s="215">
        <f t="shared" si="3"/>
        <v>6.3923894529282236E-3</v>
      </c>
      <c r="F30" s="52">
        <f t="shared" ref="F30" si="13">(C30-B30)/B30</f>
        <v>-0.45802072360642326</v>
      </c>
      <c r="H30" s="19">
        <v>1018.6650000000003</v>
      </c>
      <c r="I30" s="140">
        <v>595.81899999999996</v>
      </c>
      <c r="J30" s="247">
        <f t="shared" si="5"/>
        <v>1.2427768358251377E-2</v>
      </c>
      <c r="K30" s="215">
        <f t="shared" si="6"/>
        <v>7.4945283700173417E-3</v>
      </c>
      <c r="L30" s="52">
        <f t="shared" ref="L30" si="14">(I30-H30)/H30</f>
        <v>-0.41509819224180688</v>
      </c>
      <c r="N30" s="27">
        <f t="shared" si="0"/>
        <v>2.7373460240342249</v>
      </c>
      <c r="O30" s="152">
        <f t="shared" si="1"/>
        <v>2.954132579701521</v>
      </c>
      <c r="P30" s="52">
        <f t="shared" ref="P30" si="15">(O30-N30)/N30</f>
        <v>7.9195890385754766E-2</v>
      </c>
    </row>
    <row r="31" spans="1:16" ht="20.100000000000001" customHeight="1" x14ac:dyDescent="0.25">
      <c r="A31" s="8" t="s">
        <v>175</v>
      </c>
      <c r="B31" s="19">
        <v>3322.3599999999992</v>
      </c>
      <c r="C31" s="140">
        <v>1989.5299999999997</v>
      </c>
      <c r="D31" s="247">
        <f t="shared" si="2"/>
        <v>1.0249625691651366E-2</v>
      </c>
      <c r="E31" s="215">
        <f t="shared" si="3"/>
        <v>6.3056426140533899E-3</v>
      </c>
      <c r="F31" s="52">
        <f t="shared" ref="F31:F32" si="16">(C31-B31)/B31</f>
        <v>-0.40116965048941106</v>
      </c>
      <c r="H31" s="19">
        <v>1024.8019999999999</v>
      </c>
      <c r="I31" s="140">
        <v>586.95600000000002</v>
      </c>
      <c r="J31" s="247">
        <f t="shared" si="5"/>
        <v>1.2502640091760022E-2</v>
      </c>
      <c r="K31" s="215">
        <f t="shared" si="6"/>
        <v>7.3830448407182373E-3</v>
      </c>
      <c r="L31" s="52">
        <f t="shared" ref="L31:L32" si="17">(I31-H31)/H31</f>
        <v>-0.42724936134004415</v>
      </c>
      <c r="N31" s="27">
        <f t="shared" si="0"/>
        <v>3.0845603727470836</v>
      </c>
      <c r="O31" s="152">
        <f t="shared" si="1"/>
        <v>2.9502244248641647</v>
      </c>
      <c r="P31" s="52">
        <f t="shared" ref="P31:P32" si="18">(O31-N31)/N31</f>
        <v>-4.3551083995571289E-2</v>
      </c>
    </row>
    <row r="32" spans="1:16" ht="20.100000000000001" customHeight="1" thickBot="1" x14ac:dyDescent="0.3">
      <c r="A32" s="8" t="s">
        <v>17</v>
      </c>
      <c r="B32" s="19">
        <f>B33-SUM(B7:B31)</f>
        <v>21976.679999999935</v>
      </c>
      <c r="C32" s="140">
        <f>C33-SUM(C7:C31)</f>
        <v>22146.020000000135</v>
      </c>
      <c r="D32" s="247">
        <f t="shared" si="2"/>
        <v>6.7799017549332444E-2</v>
      </c>
      <c r="E32" s="215">
        <f t="shared" si="3"/>
        <v>7.0189887784391058E-2</v>
      </c>
      <c r="F32" s="52">
        <f t="shared" si="16"/>
        <v>7.7054404942057094E-3</v>
      </c>
      <c r="H32" s="19">
        <f>H33-SUM(H7:H31)</f>
        <v>5733.8280000000232</v>
      </c>
      <c r="I32" s="140">
        <f>I33-SUM(I7:I31)</f>
        <v>5554.1630000000005</v>
      </c>
      <c r="J32" s="247">
        <f t="shared" si="5"/>
        <v>6.9953013198702257E-2</v>
      </c>
      <c r="K32" s="215">
        <f t="shared" si="6"/>
        <v>6.9863217143462414E-2</v>
      </c>
      <c r="L32" s="52">
        <f t="shared" si="17"/>
        <v>-3.1334215117722747E-2</v>
      </c>
      <c r="N32" s="27">
        <f t="shared" si="0"/>
        <v>2.6090510486570495</v>
      </c>
      <c r="O32" s="152">
        <f t="shared" si="1"/>
        <v>2.5079734417290176</v>
      </c>
      <c r="P32" s="52">
        <f t="shared" si="18"/>
        <v>-3.8741138077792441E-2</v>
      </c>
    </row>
    <row r="33" spans="1:16" ht="26.25" customHeight="1" thickBot="1" x14ac:dyDescent="0.3">
      <c r="A33" s="12" t="s">
        <v>18</v>
      </c>
      <c r="B33" s="17">
        <v>324144.5199999999</v>
      </c>
      <c r="C33" s="145">
        <v>315515.82000000012</v>
      </c>
      <c r="D33" s="243">
        <f>SUM(D7:D32)</f>
        <v>1</v>
      </c>
      <c r="E33" s="244">
        <f>SUM(E7:E32)</f>
        <v>1</v>
      </c>
      <c r="F33" s="57">
        <f t="shared" si="4"/>
        <v>-2.6619916326210857E-2</v>
      </c>
      <c r="G33" s="1"/>
      <c r="H33" s="17">
        <v>81966.848000000013</v>
      </c>
      <c r="I33" s="145">
        <v>79500.53300000001</v>
      </c>
      <c r="J33" s="243">
        <f>SUM(J7:J32)</f>
        <v>1</v>
      </c>
      <c r="K33" s="244">
        <f>SUM(K7:K32)</f>
        <v>0.99999999999999978</v>
      </c>
      <c r="L33" s="57">
        <f t="shared" si="7"/>
        <v>-3.0089177029230182E-2</v>
      </c>
      <c r="N33" s="29">
        <f t="shared" si="0"/>
        <v>2.5287130567562901</v>
      </c>
      <c r="O33" s="146">
        <f t="shared" si="1"/>
        <v>2.5197003750873721</v>
      </c>
      <c r="P33" s="57">
        <f t="shared" si="8"/>
        <v>-3.5641377517459526E-3</v>
      </c>
    </row>
    <row r="35" spans="1:16" ht="15.75" thickBot="1" x14ac:dyDescent="0.3"/>
    <row r="36" spans="1:16" x14ac:dyDescent="0.25">
      <c r="A36" s="377" t="s">
        <v>2</v>
      </c>
      <c r="B36" s="365" t="s">
        <v>1</v>
      </c>
      <c r="C36" s="363"/>
      <c r="D36" s="365" t="s">
        <v>104</v>
      </c>
      <c r="E36" s="363"/>
      <c r="F36" s="130" t="s">
        <v>0</v>
      </c>
      <c r="H36" s="375" t="s">
        <v>19</v>
      </c>
      <c r="I36" s="376"/>
      <c r="J36" s="365" t="s">
        <v>104</v>
      </c>
      <c r="K36" s="366"/>
      <c r="L36" s="130" t="s">
        <v>0</v>
      </c>
      <c r="N36" s="373" t="s">
        <v>22</v>
      </c>
      <c r="O36" s="363"/>
      <c r="P36" s="130" t="s">
        <v>0</v>
      </c>
    </row>
    <row r="37" spans="1:16" x14ac:dyDescent="0.25">
      <c r="A37" s="378"/>
      <c r="B37" s="368" t="str">
        <f>B5</f>
        <v>jan-maio</v>
      </c>
      <c r="C37" s="370"/>
      <c r="D37" s="368" t="str">
        <f>B5</f>
        <v>jan-maio</v>
      </c>
      <c r="E37" s="370"/>
      <c r="F37" s="131" t="str">
        <f>F5</f>
        <v>2025/2024</v>
      </c>
      <c r="H37" s="371" t="str">
        <f>B5</f>
        <v>jan-maio</v>
      </c>
      <c r="I37" s="370"/>
      <c r="J37" s="368" t="str">
        <f>B5</f>
        <v>jan-maio</v>
      </c>
      <c r="K37" s="369"/>
      <c r="L37" s="131" t="str">
        <f>L5</f>
        <v>2025/2024</v>
      </c>
      <c r="N37" s="371" t="str">
        <f>B5</f>
        <v>jan-maio</v>
      </c>
      <c r="O37" s="369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161</v>
      </c>
      <c r="B39" s="39">
        <v>30217.499999999996</v>
      </c>
      <c r="C39" s="147">
        <v>39494.26</v>
      </c>
      <c r="D39" s="247">
        <f t="shared" ref="D39:D61" si="19">B39/$B$62</f>
        <v>0.23072683591903154</v>
      </c>
      <c r="E39" s="246">
        <f t="shared" ref="E39:E61" si="20">C39/$C$62</f>
        <v>0.29955227491821795</v>
      </c>
      <c r="F39" s="52">
        <f>(C39-B39)/B39</f>
        <v>0.30699958633242347</v>
      </c>
      <c r="H39" s="39">
        <v>7645.6170000000002</v>
      </c>
      <c r="I39" s="147">
        <v>9433.715000000002</v>
      </c>
      <c r="J39" s="247">
        <f t="shared" ref="J39:J61" si="21">H39/$H$62</f>
        <v>0.2515693518428247</v>
      </c>
      <c r="K39" s="246">
        <f t="shared" ref="K39:K61" si="22">I39/$I$62</f>
        <v>0.30376059181331783</v>
      </c>
      <c r="L39" s="52">
        <f>(I39-H39)/H39</f>
        <v>0.23387229572184975</v>
      </c>
      <c r="N39" s="27">
        <f t="shared" ref="N39:N62" si="23">(H39/B39)*10</f>
        <v>2.530195085629189</v>
      </c>
      <c r="O39" s="151">
        <f t="shared" ref="O39:O62" si="24">(I39/C39)*10</f>
        <v>2.3886293856373055</v>
      </c>
      <c r="P39" s="61">
        <f t="shared" si="8"/>
        <v>-5.5950507846583723E-2</v>
      </c>
    </row>
    <row r="40" spans="1:16" ht="20.100000000000001" customHeight="1" x14ac:dyDescent="0.25">
      <c r="A40" s="38" t="s">
        <v>166</v>
      </c>
      <c r="B40" s="19">
        <v>24792.639999999999</v>
      </c>
      <c r="C40" s="140">
        <v>21143.02</v>
      </c>
      <c r="D40" s="247">
        <f t="shared" si="19"/>
        <v>0.18930511727573821</v>
      </c>
      <c r="E40" s="215">
        <f t="shared" si="20"/>
        <v>0.1603635500359136</v>
      </c>
      <c r="F40" s="52">
        <f t="shared" ref="F40:F62" si="25">(C40-B40)/B40</f>
        <v>-0.14720578365192247</v>
      </c>
      <c r="H40" s="19">
        <v>5635.6209999999992</v>
      </c>
      <c r="I40" s="140">
        <v>4902.2300000000005</v>
      </c>
      <c r="J40" s="247">
        <f t="shared" si="21"/>
        <v>0.18543297711640686</v>
      </c>
      <c r="K40" s="215">
        <f t="shared" si="22"/>
        <v>0.15784919154384047</v>
      </c>
      <c r="L40" s="52">
        <f t="shared" ref="L40:L62" si="26">(I40-H40)/H40</f>
        <v>-0.13013490438764402</v>
      </c>
      <c r="N40" s="27">
        <f t="shared" si="23"/>
        <v>2.2731024207184065</v>
      </c>
      <c r="O40" s="152">
        <f t="shared" si="24"/>
        <v>2.3186044377766284</v>
      </c>
      <c r="P40" s="52">
        <f t="shared" si="8"/>
        <v>2.0017583300906042E-2</v>
      </c>
    </row>
    <row r="41" spans="1:16" ht="20.100000000000001" customHeight="1" x14ac:dyDescent="0.25">
      <c r="A41" s="38" t="s">
        <v>157</v>
      </c>
      <c r="B41" s="19">
        <v>13961.59</v>
      </c>
      <c r="C41" s="140">
        <v>12066.67</v>
      </c>
      <c r="D41" s="247">
        <f t="shared" si="19"/>
        <v>0.10660423546285404</v>
      </c>
      <c r="E41" s="215">
        <f t="shared" si="20"/>
        <v>9.1522121168681553E-2</v>
      </c>
      <c r="F41" s="52">
        <f t="shared" si="25"/>
        <v>-0.13572379650168784</v>
      </c>
      <c r="H41" s="19">
        <v>3461.4710000000005</v>
      </c>
      <c r="I41" s="140">
        <v>3316.7840000000006</v>
      </c>
      <c r="J41" s="247">
        <f t="shared" si="21"/>
        <v>0.11389532275717372</v>
      </c>
      <c r="K41" s="215">
        <f t="shared" si="22"/>
        <v>0.10679867589353119</v>
      </c>
      <c r="L41" s="52">
        <f t="shared" si="26"/>
        <v>-4.1799281288215293E-2</v>
      </c>
      <c r="N41" s="27">
        <f t="shared" si="23"/>
        <v>2.479281371247831</v>
      </c>
      <c r="O41" s="152">
        <f t="shared" si="24"/>
        <v>2.7487152627858396</v>
      </c>
      <c r="P41" s="52">
        <f t="shared" si="8"/>
        <v>0.10867418868331251</v>
      </c>
    </row>
    <row r="42" spans="1:16" ht="20.100000000000001" customHeight="1" x14ac:dyDescent="0.25">
      <c r="A42" s="38" t="s">
        <v>169</v>
      </c>
      <c r="B42" s="19">
        <v>20799.989999999998</v>
      </c>
      <c r="C42" s="140">
        <v>16967.269999999997</v>
      </c>
      <c r="D42" s="247">
        <f t="shared" si="19"/>
        <v>0.15881909091908653</v>
      </c>
      <c r="E42" s="215">
        <f t="shared" si="20"/>
        <v>0.12869172197812115</v>
      </c>
      <c r="F42" s="52">
        <f t="shared" si="25"/>
        <v>-0.1842654732045545</v>
      </c>
      <c r="H42" s="19">
        <v>4018.1769999999997</v>
      </c>
      <c r="I42" s="140">
        <v>3290.0809999999997</v>
      </c>
      <c r="J42" s="247">
        <f t="shared" si="21"/>
        <v>0.13221302917472136</v>
      </c>
      <c r="K42" s="215">
        <f t="shared" si="22"/>
        <v>0.1059388535347689</v>
      </c>
      <c r="L42" s="52">
        <f t="shared" si="26"/>
        <v>-0.18120057926766295</v>
      </c>
      <c r="N42" s="27">
        <f t="shared" si="23"/>
        <v>1.9318167941426894</v>
      </c>
      <c r="O42" s="152">
        <f t="shared" si="24"/>
        <v>1.9390750545019912</v>
      </c>
      <c r="P42" s="52">
        <f t="shared" si="8"/>
        <v>3.7572198260772379E-3</v>
      </c>
    </row>
    <row r="43" spans="1:16" ht="20.100000000000001" customHeight="1" x14ac:dyDescent="0.25">
      <c r="A43" s="38" t="s">
        <v>160</v>
      </c>
      <c r="B43" s="19">
        <v>13174.68</v>
      </c>
      <c r="C43" s="140">
        <v>9756.74</v>
      </c>
      <c r="D43" s="247">
        <f t="shared" si="19"/>
        <v>0.10059575513016454</v>
      </c>
      <c r="E43" s="215">
        <f t="shared" si="20"/>
        <v>7.4001985675527876E-2</v>
      </c>
      <c r="F43" s="52">
        <f t="shared" si="25"/>
        <v>-0.25943248716477368</v>
      </c>
      <c r="H43" s="19">
        <v>2984.0339999999997</v>
      </c>
      <c r="I43" s="140">
        <v>2417.585</v>
      </c>
      <c r="J43" s="247">
        <f t="shared" si="21"/>
        <v>9.8185862469562804E-2</v>
      </c>
      <c r="K43" s="215">
        <f t="shared" si="22"/>
        <v>7.784494765413201E-2</v>
      </c>
      <c r="L43" s="52">
        <f t="shared" si="26"/>
        <v>-0.18982659044769587</v>
      </c>
      <c r="N43" s="27">
        <f t="shared" si="23"/>
        <v>2.2649764548360944</v>
      </c>
      <c r="O43" s="152">
        <f t="shared" si="24"/>
        <v>2.4778614578230025</v>
      </c>
      <c r="P43" s="52">
        <f t="shared" ref="P43:P50" si="27">(O43-N43)/N43</f>
        <v>9.3989940836852331E-2</v>
      </c>
    </row>
    <row r="44" spans="1:16" ht="20.100000000000001" customHeight="1" x14ac:dyDescent="0.25">
      <c r="A44" s="38" t="s">
        <v>162</v>
      </c>
      <c r="B44" s="19">
        <v>4699</v>
      </c>
      <c r="C44" s="140">
        <v>8391.7500000000018</v>
      </c>
      <c r="D44" s="247">
        <f t="shared" si="19"/>
        <v>3.5879387837628174E-2</v>
      </c>
      <c r="E44" s="215">
        <f t="shared" si="20"/>
        <v>6.36489404547637E-2</v>
      </c>
      <c r="F44" s="52">
        <f t="shared" ref="F44:F55" si="28">(C44-B44)/B44</f>
        <v>0.78585869333900871</v>
      </c>
      <c r="H44" s="19">
        <v>1268.3649999999998</v>
      </c>
      <c r="I44" s="140">
        <v>2214.7359999999999</v>
      </c>
      <c r="J44" s="247">
        <f t="shared" si="21"/>
        <v>4.173394520679289E-2</v>
      </c>
      <c r="K44" s="215">
        <f t="shared" si="22"/>
        <v>7.131331803751334E-2</v>
      </c>
      <c r="L44" s="52">
        <f t="shared" ref="L44:L55" si="29">(I44-H44)/H44</f>
        <v>0.74613459059497877</v>
      </c>
      <c r="N44" s="27">
        <f t="shared" si="23"/>
        <v>2.6992232389870181</v>
      </c>
      <c r="O44" s="152">
        <f t="shared" si="24"/>
        <v>2.6391825304614649</v>
      </c>
      <c r="P44" s="52">
        <f t="shared" si="27"/>
        <v>-2.2243698727225567E-2</v>
      </c>
    </row>
    <row r="45" spans="1:16" ht="20.100000000000001" customHeight="1" x14ac:dyDescent="0.25">
      <c r="A45" s="38" t="s">
        <v>153</v>
      </c>
      <c r="B45" s="19">
        <v>8964.8799999999992</v>
      </c>
      <c r="C45" s="140">
        <v>10549.960000000001</v>
      </c>
      <c r="D45" s="247">
        <f t="shared" si="19"/>
        <v>6.8451671938241337E-2</v>
      </c>
      <c r="E45" s="215">
        <f t="shared" si="20"/>
        <v>8.0018324645054831E-2</v>
      </c>
      <c r="F45" s="52">
        <f t="shared" si="28"/>
        <v>0.17680995172272265</v>
      </c>
      <c r="H45" s="19">
        <v>1826.7089999999998</v>
      </c>
      <c r="I45" s="140">
        <v>1900.0900000000001</v>
      </c>
      <c r="J45" s="247">
        <f t="shared" si="21"/>
        <v>6.0105547941448595E-2</v>
      </c>
      <c r="K45" s="215">
        <f t="shared" si="22"/>
        <v>6.1181884644444635E-2</v>
      </c>
      <c r="L45" s="52">
        <f t="shared" si="29"/>
        <v>4.0171149318255023E-2</v>
      </c>
      <c r="N45" s="27">
        <f t="shared" si="23"/>
        <v>2.0376279437092299</v>
      </c>
      <c r="O45" s="152">
        <f t="shared" si="24"/>
        <v>1.8010400039431429</v>
      </c>
      <c r="P45" s="52">
        <f t="shared" si="27"/>
        <v>-0.11610948922078987</v>
      </c>
    </row>
    <row r="46" spans="1:16" ht="20.100000000000001" customHeight="1" x14ac:dyDescent="0.25">
      <c r="A46" s="38" t="s">
        <v>164</v>
      </c>
      <c r="B46" s="19">
        <v>2993.56</v>
      </c>
      <c r="C46" s="140">
        <v>3074.7200000000007</v>
      </c>
      <c r="D46" s="247">
        <f t="shared" si="19"/>
        <v>2.2857437807024941E-2</v>
      </c>
      <c r="E46" s="215">
        <f t="shared" si="20"/>
        <v>2.3320841325715266E-2</v>
      </c>
      <c r="F46" s="52">
        <f t="shared" si="28"/>
        <v>2.7111532756985249E-2</v>
      </c>
      <c r="H46" s="19">
        <v>665.29500000000007</v>
      </c>
      <c r="I46" s="140">
        <v>902.03599999999994</v>
      </c>
      <c r="J46" s="247">
        <f t="shared" si="21"/>
        <v>2.1890690042971294E-2</v>
      </c>
      <c r="K46" s="215">
        <f t="shared" si="22"/>
        <v>2.9045078126370992E-2</v>
      </c>
      <c r="L46" s="52">
        <f t="shared" si="29"/>
        <v>0.35584364830639015</v>
      </c>
      <c r="N46" s="27">
        <f t="shared" si="23"/>
        <v>2.2224207966434619</v>
      </c>
      <c r="O46" s="152">
        <f t="shared" si="24"/>
        <v>2.9337175417598993</v>
      </c>
      <c r="P46" s="52">
        <f t="shared" si="27"/>
        <v>0.32005493567676918</v>
      </c>
    </row>
    <row r="47" spans="1:16" ht="20.100000000000001" customHeight="1" x14ac:dyDescent="0.25">
      <c r="A47" s="38" t="s">
        <v>178</v>
      </c>
      <c r="B47" s="19">
        <v>986.30000000000007</v>
      </c>
      <c r="C47" s="140">
        <v>2274.3199999999997</v>
      </c>
      <c r="D47" s="247">
        <f t="shared" si="19"/>
        <v>7.5309300328267013E-3</v>
      </c>
      <c r="E47" s="215">
        <f t="shared" si="20"/>
        <v>1.7250044180901258E-2</v>
      </c>
      <c r="F47" s="52">
        <f t="shared" si="28"/>
        <v>1.3059109804319167</v>
      </c>
      <c r="H47" s="19">
        <v>237.80899999999997</v>
      </c>
      <c r="I47" s="140">
        <v>607.63600000000008</v>
      </c>
      <c r="J47" s="247">
        <f t="shared" si="21"/>
        <v>7.8248041972793416E-3</v>
      </c>
      <c r="K47" s="215">
        <f t="shared" si="22"/>
        <v>1.9565555135710289E-2</v>
      </c>
      <c r="L47" s="52">
        <f t="shared" si="29"/>
        <v>1.5551429929060723</v>
      </c>
      <c r="N47" s="27">
        <f t="shared" si="23"/>
        <v>2.4111223765588559</v>
      </c>
      <c r="O47" s="152">
        <f t="shared" si="24"/>
        <v>2.6717260543810903</v>
      </c>
      <c r="P47" s="52">
        <f t="shared" si="27"/>
        <v>0.10808396967148842</v>
      </c>
    </row>
    <row r="48" spans="1:16" ht="20.100000000000001" customHeight="1" x14ac:dyDescent="0.25">
      <c r="A48" s="38" t="s">
        <v>171</v>
      </c>
      <c r="B48" s="19">
        <v>3721.3599999999997</v>
      </c>
      <c r="C48" s="140">
        <v>2016.9000000000005</v>
      </c>
      <c r="D48" s="247">
        <f t="shared" si="19"/>
        <v>2.8414581554253238E-2</v>
      </c>
      <c r="E48" s="215">
        <f t="shared" si="20"/>
        <v>1.5297589656890747E-2</v>
      </c>
      <c r="F48" s="52">
        <f t="shared" si="28"/>
        <v>-0.45802072360642326</v>
      </c>
      <c r="H48" s="19">
        <v>1018.6650000000003</v>
      </c>
      <c r="I48" s="140">
        <v>595.81899999999996</v>
      </c>
      <c r="J48" s="247">
        <f t="shared" si="21"/>
        <v>3.3517882702595626E-2</v>
      </c>
      <c r="K48" s="215">
        <f t="shared" si="22"/>
        <v>1.9185054037949966E-2</v>
      </c>
      <c r="L48" s="52">
        <f t="shared" si="29"/>
        <v>-0.41509819224180688</v>
      </c>
      <c r="N48" s="27">
        <f t="shared" si="23"/>
        <v>2.7373460240342249</v>
      </c>
      <c r="O48" s="152">
        <f t="shared" si="24"/>
        <v>2.954132579701521</v>
      </c>
      <c r="P48" s="52">
        <f t="shared" si="27"/>
        <v>7.9195890385754766E-2</v>
      </c>
    </row>
    <row r="49" spans="1:16" ht="20.100000000000001" customHeight="1" x14ac:dyDescent="0.25">
      <c r="A49" s="38" t="s">
        <v>176</v>
      </c>
      <c r="B49" s="19">
        <v>1824.3299999999997</v>
      </c>
      <c r="C49" s="140">
        <v>1791.3200000000004</v>
      </c>
      <c r="D49" s="247">
        <f t="shared" si="19"/>
        <v>1.3929739011240732E-2</v>
      </c>
      <c r="E49" s="215">
        <f t="shared" si="20"/>
        <v>1.3586632110754887E-2</v>
      </c>
      <c r="F49" s="52">
        <f t="shared" si="28"/>
        <v>-1.809431407694842E-2</v>
      </c>
      <c r="H49" s="19">
        <v>463.55099999999993</v>
      </c>
      <c r="I49" s="140">
        <v>513.03300000000002</v>
      </c>
      <c r="J49" s="247">
        <f t="shared" si="21"/>
        <v>1.525255903036906E-2</v>
      </c>
      <c r="K49" s="215">
        <f t="shared" si="22"/>
        <v>1.651938898936017E-2</v>
      </c>
      <c r="L49" s="52">
        <f t="shared" si="29"/>
        <v>0.10674553608988027</v>
      </c>
      <c r="N49" s="27">
        <f t="shared" ref="N49" si="30">(H49/B49)*10</f>
        <v>2.5409383170807915</v>
      </c>
      <c r="O49" s="152">
        <f t="shared" ref="O49" si="31">(I49/C49)*10</f>
        <v>2.8639941495656829</v>
      </c>
      <c r="P49" s="52">
        <f t="shared" ref="P49" si="32">(O49-N49)/N49</f>
        <v>0.12714036791575506</v>
      </c>
    </row>
    <row r="50" spans="1:16" ht="20.100000000000001" customHeight="1" x14ac:dyDescent="0.25">
      <c r="A50" s="38" t="s">
        <v>167</v>
      </c>
      <c r="B50" s="19">
        <v>2166.2399999999998</v>
      </c>
      <c r="C50" s="140">
        <v>1870.65</v>
      </c>
      <c r="D50" s="247">
        <f t="shared" si="19"/>
        <v>1.6540405428683475E-2</v>
      </c>
      <c r="E50" s="215">
        <f t="shared" si="20"/>
        <v>1.4188326685340209E-2</v>
      </c>
      <c r="F50" s="52">
        <f t="shared" si="28"/>
        <v>-0.13645302459561254</v>
      </c>
      <c r="H50" s="19">
        <v>569.23300000000006</v>
      </c>
      <c r="I50" s="140">
        <v>453.26499999999999</v>
      </c>
      <c r="J50" s="247">
        <f t="shared" si="21"/>
        <v>1.8729891499606459E-2</v>
      </c>
      <c r="K50" s="215">
        <f t="shared" si="22"/>
        <v>1.459489126481598E-2</v>
      </c>
      <c r="L50" s="52">
        <f t="shared" si="29"/>
        <v>-0.20372676917887766</v>
      </c>
      <c r="N50" s="27">
        <f t="shared" si="23"/>
        <v>2.6277466947337325</v>
      </c>
      <c r="O50" s="152">
        <f t="shared" si="24"/>
        <v>2.4230347740090341</v>
      </c>
      <c r="P50" s="52">
        <f t="shared" si="27"/>
        <v>-7.7903978010879643E-2</v>
      </c>
    </row>
    <row r="51" spans="1:16" ht="20.100000000000001" customHeight="1" x14ac:dyDescent="0.25">
      <c r="A51" s="38" t="s">
        <v>182</v>
      </c>
      <c r="B51" s="19">
        <v>1134.44</v>
      </c>
      <c r="C51" s="140">
        <v>816.56000000000006</v>
      </c>
      <c r="D51" s="247">
        <f t="shared" si="19"/>
        <v>8.662058467443905E-3</v>
      </c>
      <c r="E51" s="215">
        <f t="shared" si="20"/>
        <v>6.1933659627302819E-3</v>
      </c>
      <c r="F51" s="52">
        <f t="shared" si="28"/>
        <v>-0.28020873735058704</v>
      </c>
      <c r="H51" s="19">
        <v>222.72300000000001</v>
      </c>
      <c r="I51" s="140">
        <v>155.12200000000001</v>
      </c>
      <c r="J51" s="247">
        <f t="shared" si="21"/>
        <v>7.3284184586396937E-3</v>
      </c>
      <c r="K51" s="215">
        <f t="shared" si="22"/>
        <v>4.9948456703711617E-3</v>
      </c>
      <c r="L51" s="52">
        <f t="shared" si="29"/>
        <v>-0.30352051651603112</v>
      </c>
      <c r="N51" s="27">
        <f t="shared" ref="N51" si="33">(H51/B51)*10</f>
        <v>1.9632858502873665</v>
      </c>
      <c r="O51" s="152">
        <f t="shared" ref="O51" si="34">(I51/C51)*10</f>
        <v>1.8997011854609582</v>
      </c>
      <c r="P51" s="52">
        <f t="shared" ref="P51" si="35">(O51-N51)/N51</f>
        <v>-3.2386860434562466E-2</v>
      </c>
    </row>
    <row r="52" spans="1:16" ht="20.100000000000001" customHeight="1" x14ac:dyDescent="0.25">
      <c r="A52" s="38" t="s">
        <v>186</v>
      </c>
      <c r="B52" s="19">
        <v>204.62000000000003</v>
      </c>
      <c r="C52" s="140">
        <v>351.42</v>
      </c>
      <c r="D52" s="247">
        <f t="shared" si="19"/>
        <v>1.5623835580624555E-3</v>
      </c>
      <c r="E52" s="215">
        <f t="shared" si="20"/>
        <v>2.6654167074344516E-3</v>
      </c>
      <c r="F52" s="52">
        <f t="shared" si="28"/>
        <v>0.71742742644902724</v>
      </c>
      <c r="H52" s="19">
        <v>49.518000000000008</v>
      </c>
      <c r="I52" s="140">
        <v>85.644999999999996</v>
      </c>
      <c r="J52" s="247">
        <f t="shared" si="21"/>
        <v>1.629327124881222E-3</v>
      </c>
      <c r="K52" s="215">
        <f t="shared" si="22"/>
        <v>2.7577233238285873E-3</v>
      </c>
      <c r="L52" s="52">
        <f t="shared" si="29"/>
        <v>0.72957308453491621</v>
      </c>
      <c r="N52" s="27">
        <f t="shared" ref="N52:N53" si="36">(H52/B52)*10</f>
        <v>2.4199980451568761</v>
      </c>
      <c r="O52" s="152">
        <f t="shared" ref="O52:O53" si="37">(I52/C52)*10</f>
        <v>2.4371122872915594</v>
      </c>
      <c r="P52" s="52">
        <f t="shared" ref="P52:P53" si="38">(O52-N52)/N52</f>
        <v>7.0720065947713759E-3</v>
      </c>
    </row>
    <row r="53" spans="1:16" ht="20.100000000000001" customHeight="1" x14ac:dyDescent="0.25">
      <c r="A53" s="38" t="s">
        <v>183</v>
      </c>
      <c r="B53" s="19">
        <v>541.17000000000007</v>
      </c>
      <c r="C53" s="140">
        <v>291.38</v>
      </c>
      <c r="D53" s="247">
        <f t="shared" si="19"/>
        <v>4.1321234977844739E-3</v>
      </c>
      <c r="E53" s="215">
        <f t="shared" si="20"/>
        <v>2.2100310745326117E-3</v>
      </c>
      <c r="F53" s="52">
        <f t="shared" si="28"/>
        <v>-0.46157399708039998</v>
      </c>
      <c r="H53" s="19">
        <v>120.858</v>
      </c>
      <c r="I53" s="140">
        <v>71.573999999999998</v>
      </c>
      <c r="J53" s="247">
        <f t="shared" si="21"/>
        <v>3.976679543981879E-3</v>
      </c>
      <c r="K53" s="215">
        <f t="shared" si="22"/>
        <v>2.3046446281710237E-3</v>
      </c>
      <c r="L53" s="52">
        <f t="shared" si="29"/>
        <v>-0.40778434195502161</v>
      </c>
      <c r="N53" s="27">
        <f t="shared" si="36"/>
        <v>2.233272354343367</v>
      </c>
      <c r="O53" s="152">
        <f t="shared" si="37"/>
        <v>2.4563799848994439</v>
      </c>
      <c r="P53" s="52">
        <f t="shared" si="38"/>
        <v>9.9901666772602649E-2</v>
      </c>
    </row>
    <row r="54" spans="1:16" ht="20.100000000000001" customHeight="1" x14ac:dyDescent="0.25">
      <c r="A54" s="38" t="s">
        <v>184</v>
      </c>
      <c r="B54" s="19">
        <v>363.97999999999996</v>
      </c>
      <c r="C54" s="140">
        <v>244.9</v>
      </c>
      <c r="D54" s="247">
        <f t="shared" si="19"/>
        <v>2.7791827165652059E-3</v>
      </c>
      <c r="E54" s="215">
        <f t="shared" si="20"/>
        <v>1.8574940289417139E-3</v>
      </c>
      <c r="F54" s="52">
        <f t="shared" si="28"/>
        <v>-0.3271608330128028</v>
      </c>
      <c r="H54" s="19">
        <v>92.037000000000006</v>
      </c>
      <c r="I54" s="140">
        <v>65.188000000000002</v>
      </c>
      <c r="J54" s="247">
        <f t="shared" si="21"/>
        <v>3.0283610120096331E-3</v>
      </c>
      <c r="K54" s="215">
        <f t="shared" si="22"/>
        <v>2.0990188339510534E-3</v>
      </c>
      <c r="L54" s="52">
        <f t="shared" si="29"/>
        <v>-0.29171963449482274</v>
      </c>
      <c r="N54" s="27">
        <f t="shared" ref="N54" si="39">(H54/B54)*10</f>
        <v>2.5286279465904729</v>
      </c>
      <c r="O54" s="152">
        <f t="shared" ref="O54" si="40">(I54/C54)*10</f>
        <v>2.6618211514904044</v>
      </c>
      <c r="P54" s="52">
        <f t="shared" ref="P54" si="41">(O54-N54)/N54</f>
        <v>5.2674101415166812E-2</v>
      </c>
    </row>
    <row r="55" spans="1:16" ht="20.100000000000001" customHeight="1" x14ac:dyDescent="0.25">
      <c r="A55" s="38" t="s">
        <v>181</v>
      </c>
      <c r="B55" s="19">
        <v>15.530000000000001</v>
      </c>
      <c r="C55" s="140">
        <v>476.25</v>
      </c>
      <c r="D55" s="247">
        <f t="shared" si="19"/>
        <v>1.1857988787366793E-4</v>
      </c>
      <c r="E55" s="215">
        <f t="shared" si="20"/>
        <v>3.6122153176132762E-3</v>
      </c>
      <c r="F55" s="52">
        <f t="shared" si="28"/>
        <v>29.666452028332259</v>
      </c>
      <c r="H55" s="19">
        <v>3.38</v>
      </c>
      <c r="I55" s="140">
        <v>41.974999999999994</v>
      </c>
      <c r="J55" s="247">
        <f t="shared" si="21"/>
        <v>1.1121462260387191E-4</v>
      </c>
      <c r="K55" s="215">
        <f t="shared" si="22"/>
        <v>1.3515726139027957E-3</v>
      </c>
      <c r="L55" s="52">
        <f t="shared" si="29"/>
        <v>11.418639053254436</v>
      </c>
      <c r="N55" s="27">
        <f t="shared" ref="N55" si="42">(H55/B55)*10</f>
        <v>2.1764327108821631</v>
      </c>
      <c r="O55" s="152">
        <f t="shared" ref="O55" si="43">(I55/C55)*10</f>
        <v>0.88136482939632543</v>
      </c>
      <c r="P55" s="52">
        <f t="shared" ref="P55" si="44">(O55-N55)/N55</f>
        <v>-0.59504154436316758</v>
      </c>
    </row>
    <row r="56" spans="1:16" ht="20.100000000000001" customHeight="1" x14ac:dyDescent="0.25">
      <c r="A56" s="38" t="s">
        <v>187</v>
      </c>
      <c r="B56" s="19">
        <v>24.649999999999995</v>
      </c>
      <c r="C56" s="140">
        <v>91.48</v>
      </c>
      <c r="D56" s="247">
        <f t="shared" si="19"/>
        <v>1.8821598429400604E-4</v>
      </c>
      <c r="E56" s="215">
        <f t="shared" si="20"/>
        <v>6.9384872914490814E-4</v>
      </c>
      <c r="F56" s="52">
        <f t="shared" ref="F56:F59" si="45">(C56-B56)/B56</f>
        <v>2.7111561866125773</v>
      </c>
      <c r="H56" s="19">
        <v>9.1059999999999999</v>
      </c>
      <c r="I56" s="140">
        <v>23.282000000000004</v>
      </c>
      <c r="J56" s="247">
        <f t="shared" si="21"/>
        <v>2.9962140634049041E-4</v>
      </c>
      <c r="K56" s="215">
        <f t="shared" si="22"/>
        <v>7.4966798324919352E-4</v>
      </c>
      <c r="L56" s="52">
        <f t="shared" ref="L56:L59" si="46">(I56-H56)/H56</f>
        <v>1.5567757522512633</v>
      </c>
      <c r="N56" s="27">
        <f t="shared" si="23"/>
        <v>3.6941176470588246</v>
      </c>
      <c r="O56" s="152">
        <f t="shared" si="24"/>
        <v>2.5450371665937914</v>
      </c>
      <c r="P56" s="52">
        <f t="shared" ref="P56" si="47">(O56-N56)/N56</f>
        <v>-0.31105681796027962</v>
      </c>
    </row>
    <row r="57" spans="1:16" ht="20.100000000000001" customHeight="1" x14ac:dyDescent="0.25">
      <c r="A57" s="38" t="s">
        <v>180</v>
      </c>
      <c r="B57" s="19">
        <v>41.74</v>
      </c>
      <c r="C57" s="140">
        <v>58.129999999999995</v>
      </c>
      <c r="D57" s="247">
        <f t="shared" si="19"/>
        <v>3.1870730971325818E-4</v>
      </c>
      <c r="E57" s="215">
        <f t="shared" si="20"/>
        <v>4.4089884811099154E-4</v>
      </c>
      <c r="F57" s="52">
        <f t="shared" si="45"/>
        <v>0.39266890273119293</v>
      </c>
      <c r="H57" s="19">
        <v>15.684999999999999</v>
      </c>
      <c r="I57" s="140">
        <v>22.518999999999998</v>
      </c>
      <c r="J57" s="247">
        <f t="shared" si="21"/>
        <v>5.1609507560406234E-4</v>
      </c>
      <c r="K57" s="215">
        <f t="shared" si="22"/>
        <v>7.2509979017217529E-4</v>
      </c>
      <c r="L57" s="52">
        <f t="shared" si="46"/>
        <v>0.43570290086069496</v>
      </c>
      <c r="N57" s="27">
        <f t="shared" ref="N57:N59" si="48">(H57/B57)*10</f>
        <v>3.7577862961188302</v>
      </c>
      <c r="O57" s="152">
        <f t="shared" ref="O57:O60" si="49">(I57/C57)*10</f>
        <v>3.8739033201445041</v>
      </c>
      <c r="P57" s="52">
        <f t="shared" ref="P57:P59" si="50">(O57-N57)/N57</f>
        <v>3.0900379871416195E-2</v>
      </c>
    </row>
    <row r="58" spans="1:16" ht="20.100000000000001" customHeight="1" x14ac:dyDescent="0.25">
      <c r="A58" s="38" t="s">
        <v>179</v>
      </c>
      <c r="B58" s="19">
        <v>61.42</v>
      </c>
      <c r="C58" s="140">
        <v>55.28</v>
      </c>
      <c r="D58" s="247">
        <f t="shared" si="19"/>
        <v>4.6897467567293523E-4</v>
      </c>
      <c r="E58" s="215">
        <f t="shared" si="20"/>
        <v>4.1928244148590425E-4</v>
      </c>
      <c r="F58" s="52">
        <f t="shared" si="45"/>
        <v>-9.9967437316834912E-2</v>
      </c>
      <c r="H58" s="19">
        <v>16.538000000000004</v>
      </c>
      <c r="I58" s="140">
        <v>20.433999999999994</v>
      </c>
      <c r="J58" s="247">
        <f t="shared" si="21"/>
        <v>5.4416196113101607E-4</v>
      </c>
      <c r="K58" s="215">
        <f t="shared" si="22"/>
        <v>6.5796390214388858E-4</v>
      </c>
      <c r="L58" s="52">
        <f t="shared" si="46"/>
        <v>0.23557866731164526</v>
      </c>
      <c r="N58" s="27">
        <f t="shared" ref="N58" si="51">(H58/B58)*10</f>
        <v>2.6926082709215242</v>
      </c>
      <c r="O58" s="152">
        <f t="shared" ref="O58" si="52">(I58/C58)*10</f>
        <v>3.6964544138929076</v>
      </c>
      <c r="P58" s="52">
        <f t="shared" ref="P58" si="53">(O58-N58)/N58</f>
        <v>0.37281551639437877</v>
      </c>
    </row>
    <row r="59" spans="1:16" ht="20.100000000000001" customHeight="1" x14ac:dyDescent="0.25">
      <c r="A59" s="38" t="s">
        <v>202</v>
      </c>
      <c r="B59" s="19">
        <v>50.67</v>
      </c>
      <c r="C59" s="140">
        <v>18.64</v>
      </c>
      <c r="D59" s="247">
        <f t="shared" si="19"/>
        <v>3.8689265412483926E-4</v>
      </c>
      <c r="E59" s="215">
        <f t="shared" si="20"/>
        <v>1.4137888403215006E-4</v>
      </c>
      <c r="F59" s="52">
        <f t="shared" si="45"/>
        <v>-0.63212946516676538</v>
      </c>
      <c r="H59" s="19">
        <v>19.021000000000001</v>
      </c>
      <c r="I59" s="140">
        <v>8.4849999999999994</v>
      </c>
      <c r="J59" s="247">
        <f t="shared" si="21"/>
        <v>6.2586193389001417E-4</v>
      </c>
      <c r="K59" s="215">
        <f t="shared" si="22"/>
        <v>2.7321247478178019E-4</v>
      </c>
      <c r="L59" s="52">
        <f t="shared" si="46"/>
        <v>-0.55391409494768939</v>
      </c>
      <c r="N59" s="27">
        <f t="shared" si="48"/>
        <v>3.7538977698835603</v>
      </c>
      <c r="O59" s="152">
        <f t="shared" si="49"/>
        <v>4.5520386266094413</v>
      </c>
      <c r="P59" s="52">
        <f t="shared" si="50"/>
        <v>0.21261656700646858</v>
      </c>
    </row>
    <row r="60" spans="1:16" ht="20.100000000000001" customHeight="1" x14ac:dyDescent="0.25">
      <c r="A60" s="38" t="s">
        <v>173</v>
      </c>
      <c r="B60" s="19">
        <v>160.20999999999998</v>
      </c>
      <c r="C60" s="140">
        <v>18.119999999999997</v>
      </c>
      <c r="D60" s="247">
        <f t="shared" si="19"/>
        <v>1.2232893648577163E-3</v>
      </c>
      <c r="E60" s="215">
        <f t="shared" si="20"/>
        <v>1.3743483791108147E-4</v>
      </c>
      <c r="F60" s="52">
        <f t="shared" ref="F60:F61" si="54">(C60-B60)/B60</f>
        <v>-0.88689844578990074</v>
      </c>
      <c r="H60" s="19">
        <v>29.846999999999998</v>
      </c>
      <c r="I60" s="140">
        <v>5.2569999999999997</v>
      </c>
      <c r="J60" s="247">
        <f t="shared" si="21"/>
        <v>9.8207776356738601E-4</v>
      </c>
      <c r="K60" s="215">
        <f t="shared" si="22"/>
        <v>1.6927259633798685E-4</v>
      </c>
      <c r="L60" s="52">
        <f t="shared" ref="L60:L61" si="55">(I60-H60)/H60</f>
        <v>-0.82386839548363311</v>
      </c>
      <c r="N60" s="27">
        <f t="shared" ref="N60:N61" si="56">(H60/B60)*10</f>
        <v>1.8629923225766181</v>
      </c>
      <c r="O60" s="152">
        <f t="shared" si="49"/>
        <v>2.9012141280353205</v>
      </c>
      <c r="P60" s="52">
        <f t="shared" ref="P60:P61" si="57">(O60-N60)/N60</f>
        <v>0.5572872163116519</v>
      </c>
    </row>
    <row r="61" spans="1:16" ht="20.100000000000001" customHeight="1" thickBot="1" x14ac:dyDescent="0.3">
      <c r="A61" s="8" t="s">
        <v>17</v>
      </c>
      <c r="B61" s="19">
        <f>B62-SUM(B39:B60)</f>
        <v>66.05999999998312</v>
      </c>
      <c r="C61" s="140">
        <f>C62-SUM(C39:C60)</f>
        <v>24.559999999939464</v>
      </c>
      <c r="D61" s="247">
        <f t="shared" si="19"/>
        <v>5.0440356683403094E-4</v>
      </c>
      <c r="E61" s="215">
        <f t="shared" si="20"/>
        <v>1.8628033217924072E-4</v>
      </c>
      <c r="F61" s="52">
        <f t="shared" si="54"/>
        <v>-0.6282167726317629</v>
      </c>
      <c r="H61" s="19">
        <f>H62-SUM(H39:H60)</f>
        <v>18.426999999992404</v>
      </c>
      <c r="I61" s="140">
        <f>I62-SUM(I39:I60)</f>
        <v>9.9240000000027067</v>
      </c>
      <c r="J61" s="247">
        <f t="shared" si="21"/>
        <v>6.0631711559784108E-4</v>
      </c>
      <c r="K61" s="215">
        <f t="shared" si="22"/>
        <v>3.1954750733472316E-4</v>
      </c>
      <c r="L61" s="52">
        <f t="shared" si="55"/>
        <v>-0.46144244858051786</v>
      </c>
      <c r="N61" s="27">
        <f t="shared" si="56"/>
        <v>2.7894338480165173</v>
      </c>
      <c r="O61" s="152">
        <f t="shared" ref="O61" si="58">(I61/C61)*10</f>
        <v>4.0407166123889118</v>
      </c>
      <c r="P61" s="52">
        <f t="shared" si="57"/>
        <v>0.44857947259159564</v>
      </c>
    </row>
    <row r="62" spans="1:16" ht="26.25" customHeight="1" thickBot="1" x14ac:dyDescent="0.3">
      <c r="A62" s="12" t="s">
        <v>18</v>
      </c>
      <c r="B62" s="17">
        <v>130966.55999999998</v>
      </c>
      <c r="C62" s="145">
        <v>131844.29999999999</v>
      </c>
      <c r="D62" s="253">
        <f>SUM(D39:D61)</f>
        <v>1</v>
      </c>
      <c r="E62" s="254">
        <f>SUM(E39:E61)</f>
        <v>0.99999999999999944</v>
      </c>
      <c r="F62" s="57">
        <f t="shared" si="25"/>
        <v>6.7020161482442952E-3</v>
      </c>
      <c r="G62" s="1"/>
      <c r="H62" s="17">
        <v>30391.686999999998</v>
      </c>
      <c r="I62" s="145">
        <v>31056.415000000001</v>
      </c>
      <c r="J62" s="253">
        <f>SUM(J39:J61)</f>
        <v>0.99999999999999989</v>
      </c>
      <c r="K62" s="254">
        <f>SUM(K39:K61)</f>
        <v>1.0000000000000002</v>
      </c>
      <c r="L62" s="57">
        <f t="shared" si="26"/>
        <v>2.1872033625510913E-2</v>
      </c>
      <c r="M62" s="1"/>
      <c r="N62" s="29">
        <f t="shared" si="23"/>
        <v>2.3205684718297559</v>
      </c>
      <c r="O62" s="146">
        <f t="shared" si="24"/>
        <v>2.3555371752893377</v>
      </c>
      <c r="P62" s="57">
        <f t="shared" si="8"/>
        <v>1.5069024630852272E-2</v>
      </c>
    </row>
    <row r="64" spans="1:16" ht="15.75" thickBot="1" x14ac:dyDescent="0.3"/>
    <row r="65" spans="1:16" x14ac:dyDescent="0.25">
      <c r="A65" s="377" t="s">
        <v>15</v>
      </c>
      <c r="B65" s="365" t="s">
        <v>1</v>
      </c>
      <c r="C65" s="363"/>
      <c r="D65" s="365" t="s">
        <v>104</v>
      </c>
      <c r="E65" s="363"/>
      <c r="F65" s="130" t="s">
        <v>0</v>
      </c>
      <c r="H65" s="375" t="s">
        <v>19</v>
      </c>
      <c r="I65" s="376"/>
      <c r="J65" s="365" t="s">
        <v>104</v>
      </c>
      <c r="K65" s="366"/>
      <c r="L65" s="130" t="s">
        <v>0</v>
      </c>
      <c r="N65" s="373" t="s">
        <v>22</v>
      </c>
      <c r="O65" s="363"/>
      <c r="P65" s="130" t="s">
        <v>0</v>
      </c>
    </row>
    <row r="66" spans="1:16" x14ac:dyDescent="0.25">
      <c r="A66" s="378"/>
      <c r="B66" s="368" t="str">
        <f>B5</f>
        <v>jan-maio</v>
      </c>
      <c r="C66" s="370"/>
      <c r="D66" s="368" t="str">
        <f>B5</f>
        <v>jan-maio</v>
      </c>
      <c r="E66" s="370"/>
      <c r="F66" s="131" t="str">
        <f>F37</f>
        <v>2025/2024</v>
      </c>
      <c r="H66" s="371" t="str">
        <f>B5</f>
        <v>jan-maio</v>
      </c>
      <c r="I66" s="370"/>
      <c r="J66" s="368" t="str">
        <f>B5</f>
        <v>jan-maio</v>
      </c>
      <c r="K66" s="369"/>
      <c r="L66" s="131" t="str">
        <f>L37</f>
        <v>2025/2024</v>
      </c>
      <c r="N66" s="371" t="str">
        <f>B5</f>
        <v>jan-maio</v>
      </c>
      <c r="O66" s="369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155</v>
      </c>
      <c r="B68" s="39">
        <v>44244.409999999996</v>
      </c>
      <c r="C68" s="147">
        <v>45363.540000000008</v>
      </c>
      <c r="D68" s="247">
        <f>B68/$B$96</f>
        <v>0.22903446128119384</v>
      </c>
      <c r="E68" s="246">
        <f>C68/$C$96</f>
        <v>0.24698189463450845</v>
      </c>
      <c r="F68" s="61">
        <f t="shared" ref="F68:F76" si="59">(C68-B68)/B68</f>
        <v>2.5294268812715823E-2</v>
      </c>
      <c r="H68" s="19">
        <v>11442.405999999999</v>
      </c>
      <c r="I68" s="147">
        <v>11425.918</v>
      </c>
      <c r="J68" s="261">
        <f>H68/$H$96</f>
        <v>0.22185885178332268</v>
      </c>
      <c r="K68" s="246">
        <f>I68/$I$96</f>
        <v>0.2358576948392373</v>
      </c>
      <c r="L68" s="61">
        <f t="shared" ref="L68:L76" si="60">(I68-H68)/H68</f>
        <v>-1.4409556871167984E-3</v>
      </c>
      <c r="N68" s="41">
        <f t="shared" ref="N68:N96" si="61">(H68/B68)*10</f>
        <v>2.5861811695533965</v>
      </c>
      <c r="O68" s="149">
        <f t="shared" ref="O68:O96" si="62">(I68/C68)*10</f>
        <v>2.5187447893175881</v>
      </c>
      <c r="P68" s="61">
        <f t="shared" si="8"/>
        <v>-2.6075659752581807E-2</v>
      </c>
    </row>
    <row r="69" spans="1:16" ht="20.100000000000001" customHeight="1" x14ac:dyDescent="0.25">
      <c r="A69" s="38" t="s">
        <v>156</v>
      </c>
      <c r="B69" s="19">
        <v>31676.780000000006</v>
      </c>
      <c r="C69" s="140">
        <v>28675.489999999994</v>
      </c>
      <c r="D69" s="247">
        <f>B69/$B$96</f>
        <v>0.16397719491395404</v>
      </c>
      <c r="E69" s="215">
        <f t="shared" ref="E69:E95" si="63">C69/$C$96</f>
        <v>0.15612376921582616</v>
      </c>
      <c r="F69" s="52">
        <f t="shared" si="59"/>
        <v>-9.4747319645494626E-2</v>
      </c>
      <c r="H69" s="19">
        <v>8130.0879999999997</v>
      </c>
      <c r="I69" s="140">
        <v>7276.0319999999992</v>
      </c>
      <c r="J69" s="262">
        <f t="shared" ref="J69:J95" si="64">H69/$H$96</f>
        <v>0.15763572701207862</v>
      </c>
      <c r="K69" s="215">
        <f t="shared" ref="K69:K96" si="65">I69/$I$96</f>
        <v>0.15019433319025441</v>
      </c>
      <c r="L69" s="52">
        <f t="shared" si="60"/>
        <v>-0.10504880143978768</v>
      </c>
      <c r="N69" s="40">
        <f t="shared" si="61"/>
        <v>2.5665765270333658</v>
      </c>
      <c r="O69" s="143">
        <f t="shared" si="62"/>
        <v>2.537369718878387</v>
      </c>
      <c r="P69" s="52">
        <f t="shared" si="8"/>
        <v>-1.1379675551205214E-2</v>
      </c>
    </row>
    <row r="70" spans="1:16" ht="20.100000000000001" customHeight="1" x14ac:dyDescent="0.25">
      <c r="A70" s="38" t="s">
        <v>154</v>
      </c>
      <c r="B70" s="19">
        <v>30179.979999999996</v>
      </c>
      <c r="C70" s="140">
        <v>26739.420000000006</v>
      </c>
      <c r="D70" s="247">
        <f t="shared" ref="D70:D95" si="66">B70/$B$96</f>
        <v>0.15622889899034034</v>
      </c>
      <c r="E70" s="215">
        <f t="shared" si="63"/>
        <v>0.14558283178578807</v>
      </c>
      <c r="F70" s="52">
        <f t="shared" si="59"/>
        <v>-0.11400140092869482</v>
      </c>
      <c r="H70" s="19">
        <v>7924.3180000000002</v>
      </c>
      <c r="I70" s="140">
        <v>6707.991</v>
      </c>
      <c r="J70" s="262">
        <f t="shared" si="64"/>
        <v>0.15364601576328582</v>
      </c>
      <c r="K70" s="215">
        <f t="shared" si="65"/>
        <v>0.13846863720379843</v>
      </c>
      <c r="L70" s="52">
        <f t="shared" si="60"/>
        <v>-0.15349295674403782</v>
      </c>
      <c r="N70" s="40">
        <f t="shared" si="61"/>
        <v>2.6256869620191932</v>
      </c>
      <c r="O70" s="143">
        <f t="shared" si="62"/>
        <v>2.5086523941057806</v>
      </c>
      <c r="P70" s="52">
        <f t="shared" si="8"/>
        <v>-4.457293257205773E-2</v>
      </c>
    </row>
    <row r="71" spans="1:16" ht="20.100000000000001" customHeight="1" x14ac:dyDescent="0.25">
      <c r="A71" s="38" t="s">
        <v>159</v>
      </c>
      <c r="B71" s="19">
        <v>16484.669999999998</v>
      </c>
      <c r="C71" s="140">
        <v>16197.650000000001</v>
      </c>
      <c r="D71" s="247">
        <f t="shared" si="66"/>
        <v>8.5334113684604626E-2</v>
      </c>
      <c r="E71" s="215">
        <f t="shared" si="63"/>
        <v>8.8188141525697622E-2</v>
      </c>
      <c r="F71" s="52">
        <f t="shared" si="59"/>
        <v>-1.7411328221917505E-2</v>
      </c>
      <c r="H71" s="19">
        <v>5330.3229999999994</v>
      </c>
      <c r="I71" s="140">
        <v>4815.6169999999993</v>
      </c>
      <c r="J71" s="262">
        <f t="shared" si="64"/>
        <v>0.10335058382076601</v>
      </c>
      <c r="K71" s="215">
        <f t="shared" si="65"/>
        <v>9.940560792127541E-2</v>
      </c>
      <c r="L71" s="52">
        <f t="shared" si="60"/>
        <v>-9.6561878145095564E-2</v>
      </c>
      <c r="N71" s="40">
        <f t="shared" si="61"/>
        <v>3.2335030061262984</v>
      </c>
      <c r="O71" s="143">
        <f t="shared" si="62"/>
        <v>2.9730343599225808</v>
      </c>
      <c r="P71" s="52">
        <f t="shared" si="8"/>
        <v>-8.0553086145343095E-2</v>
      </c>
    </row>
    <row r="72" spans="1:16" ht="20.100000000000001" customHeight="1" x14ac:dyDescent="0.25">
      <c r="A72" s="38" t="s">
        <v>163</v>
      </c>
      <c r="B72" s="19">
        <v>7996.3699999999981</v>
      </c>
      <c r="C72" s="140">
        <v>8507.25</v>
      </c>
      <c r="D72" s="247">
        <f t="shared" si="66"/>
        <v>4.1393800824897423E-2</v>
      </c>
      <c r="E72" s="215">
        <f t="shared" si="63"/>
        <v>4.6317741585630699E-2</v>
      </c>
      <c r="F72" s="52">
        <f t="shared" si="59"/>
        <v>6.3888989629044435E-2</v>
      </c>
      <c r="H72" s="19">
        <v>2730.5849999999996</v>
      </c>
      <c r="I72" s="140">
        <v>2983.9670000000006</v>
      </c>
      <c r="J72" s="262">
        <f t="shared" si="64"/>
        <v>5.2943799826431964E-2</v>
      </c>
      <c r="K72" s="215">
        <f t="shared" si="65"/>
        <v>6.1596064149624964E-2</v>
      </c>
      <c r="L72" s="52">
        <f t="shared" si="60"/>
        <v>9.2794034977853102E-2</v>
      </c>
      <c r="N72" s="40">
        <f t="shared" si="61"/>
        <v>3.4147807067456859</v>
      </c>
      <c r="O72" s="143">
        <f t="shared" si="62"/>
        <v>3.507557671397926</v>
      </c>
      <c r="P72" s="52">
        <f t="shared" ref="P72:P76" si="67">(O72-N72)/N72</f>
        <v>2.716923065336669E-2</v>
      </c>
    </row>
    <row r="73" spans="1:16" ht="20.100000000000001" customHeight="1" x14ac:dyDescent="0.25">
      <c r="A73" s="38" t="s">
        <v>170</v>
      </c>
      <c r="B73" s="19">
        <v>10226.810000000001</v>
      </c>
      <c r="C73" s="140">
        <v>9125.06</v>
      </c>
      <c r="D73" s="247">
        <f t="shared" si="66"/>
        <v>5.2939838478468275E-2</v>
      </c>
      <c r="E73" s="215">
        <f t="shared" si="63"/>
        <v>4.9681409507581799E-2</v>
      </c>
      <c r="F73" s="52">
        <f t="shared" si="59"/>
        <v>-0.10773154092038492</v>
      </c>
      <c r="H73" s="19">
        <v>2322.0329999999999</v>
      </c>
      <c r="I73" s="140">
        <v>2213.6759999999999</v>
      </c>
      <c r="J73" s="262">
        <f t="shared" si="64"/>
        <v>4.5022312194042416E-2</v>
      </c>
      <c r="K73" s="215">
        <f t="shared" si="65"/>
        <v>4.569545470927968E-2</v>
      </c>
      <c r="L73" s="52">
        <f t="shared" si="60"/>
        <v>-4.6664711483428517E-2</v>
      </c>
      <c r="N73" s="40">
        <f t="shared" ref="N73" si="68">(H73/B73)*10</f>
        <v>2.2705349957611412</v>
      </c>
      <c r="O73" s="143">
        <f t="shared" ref="O73" si="69">(I73/C73)*10</f>
        <v>2.4259303500470133</v>
      </c>
      <c r="P73" s="52">
        <f t="shared" ref="P73" si="70">(O73-N73)/N73</f>
        <v>6.8439973211590899E-2</v>
      </c>
    </row>
    <row r="74" spans="1:16" ht="20.100000000000001" customHeight="1" x14ac:dyDescent="0.25">
      <c r="A74" s="38" t="s">
        <v>158</v>
      </c>
      <c r="B74" s="19">
        <v>6071.41</v>
      </c>
      <c r="C74" s="140">
        <v>8881.2999999999975</v>
      </c>
      <c r="D74" s="247">
        <f t="shared" si="66"/>
        <v>3.1429102988767464E-2</v>
      </c>
      <c r="E74" s="215">
        <f t="shared" si="63"/>
        <v>4.8354257644298897E-2</v>
      </c>
      <c r="F74" s="52">
        <f t="shared" si="59"/>
        <v>0.46280682740911877</v>
      </c>
      <c r="H74" s="19">
        <v>1610.797</v>
      </c>
      <c r="I74" s="140">
        <v>2167.9889999999996</v>
      </c>
      <c r="J74" s="262">
        <f t="shared" si="64"/>
        <v>3.1232030472963541E-2</v>
      </c>
      <c r="K74" s="215">
        <f t="shared" si="65"/>
        <v>4.4752368079030776E-2</v>
      </c>
      <c r="L74" s="52">
        <f t="shared" si="60"/>
        <v>0.34591075101331797</v>
      </c>
      <c r="N74" s="40">
        <f t="shared" si="61"/>
        <v>2.6530855270851417</v>
      </c>
      <c r="O74" s="143">
        <f t="shared" si="62"/>
        <v>2.4410716899552996</v>
      </c>
      <c r="P74" s="52">
        <f t="shared" si="67"/>
        <v>-7.9912175829014748E-2</v>
      </c>
    </row>
    <row r="75" spans="1:16" ht="20.100000000000001" customHeight="1" x14ac:dyDescent="0.25">
      <c r="A75" s="38" t="s">
        <v>165</v>
      </c>
      <c r="B75" s="19">
        <v>14629.53</v>
      </c>
      <c r="C75" s="140">
        <v>5992.0399999999991</v>
      </c>
      <c r="D75" s="247">
        <f t="shared" si="66"/>
        <v>7.5730844243308115E-2</v>
      </c>
      <c r="E75" s="215">
        <f t="shared" si="63"/>
        <v>3.2623675134827647E-2</v>
      </c>
      <c r="F75" s="52">
        <f t="shared" si="59"/>
        <v>-0.59041472965980457</v>
      </c>
      <c r="H75" s="19">
        <v>3063.9609999999993</v>
      </c>
      <c r="I75" s="140">
        <v>1477.1669999999999</v>
      </c>
      <c r="J75" s="262">
        <f t="shared" si="64"/>
        <v>5.9407686579979857E-2</v>
      </c>
      <c r="K75" s="215">
        <f t="shared" si="65"/>
        <v>3.0492184830364758E-2</v>
      </c>
      <c r="L75" s="52">
        <f t="shared" si="60"/>
        <v>-0.51788975120766867</v>
      </c>
      <c r="N75" s="40">
        <f t="shared" si="61"/>
        <v>2.0943673515143679</v>
      </c>
      <c r="O75" s="143">
        <f t="shared" si="62"/>
        <v>2.4652155192555458</v>
      </c>
      <c r="P75" s="52">
        <f t="shared" si="67"/>
        <v>0.1770693032781617</v>
      </c>
    </row>
    <row r="76" spans="1:16" ht="20.100000000000001" customHeight="1" x14ac:dyDescent="0.25">
      <c r="A76" s="38" t="s">
        <v>191</v>
      </c>
      <c r="B76" s="19">
        <v>2546.2599999999998</v>
      </c>
      <c r="C76" s="140">
        <v>3843.09</v>
      </c>
      <c r="D76" s="247">
        <f t="shared" si="66"/>
        <v>1.3180903245898242E-2</v>
      </c>
      <c r="E76" s="215">
        <f t="shared" si="63"/>
        <v>2.0923712070330776E-2</v>
      </c>
      <c r="F76" s="52">
        <f t="shared" si="59"/>
        <v>0.50930776904165342</v>
      </c>
      <c r="H76" s="19">
        <v>727.66000000000008</v>
      </c>
      <c r="I76" s="140">
        <v>1087.6110000000001</v>
      </c>
      <c r="J76" s="262">
        <f t="shared" si="64"/>
        <v>1.4108729587872744E-2</v>
      </c>
      <c r="K76" s="215">
        <f t="shared" si="65"/>
        <v>2.2450837065502986E-2</v>
      </c>
      <c r="L76" s="52">
        <f t="shared" si="60"/>
        <v>0.49466921364373467</v>
      </c>
      <c r="N76" s="40">
        <f t="shared" si="61"/>
        <v>2.857760008797217</v>
      </c>
      <c r="O76" s="143">
        <f t="shared" si="62"/>
        <v>2.8300430122635696</v>
      </c>
      <c r="P76" s="52">
        <f t="shared" si="67"/>
        <v>-9.6988538044918155E-3</v>
      </c>
    </row>
    <row r="77" spans="1:16" ht="20.100000000000001" customHeight="1" x14ac:dyDescent="0.25">
      <c r="A77" s="38" t="s">
        <v>195</v>
      </c>
      <c r="B77" s="19">
        <v>3011.8700000000003</v>
      </c>
      <c r="C77" s="140">
        <v>4330.3499999999995</v>
      </c>
      <c r="D77" s="247">
        <f t="shared" si="66"/>
        <v>1.5591167853724107E-2</v>
      </c>
      <c r="E77" s="215">
        <f t="shared" si="63"/>
        <v>2.3576600226317065E-2</v>
      </c>
      <c r="F77" s="52">
        <f t="shared" ref="F77:F80" si="71">(C77-B77)/B77</f>
        <v>0.43776125795602033</v>
      </c>
      <c r="H77" s="19">
        <v>701.15000000000009</v>
      </c>
      <c r="I77" s="140">
        <v>917.64699999999993</v>
      </c>
      <c r="J77" s="262">
        <f t="shared" si="64"/>
        <v>1.3594722467274516E-2</v>
      </c>
      <c r="K77" s="215">
        <f t="shared" si="65"/>
        <v>1.8942382231006871E-2</v>
      </c>
      <c r="L77" s="52">
        <f t="shared" ref="L77:L80" si="72">(I77-H77)/H77</f>
        <v>0.3087741567424942</v>
      </c>
      <c r="N77" s="40">
        <f t="shared" si="61"/>
        <v>2.3279557218605054</v>
      </c>
      <c r="O77" s="143">
        <f t="shared" si="62"/>
        <v>2.1191058459477872</v>
      </c>
      <c r="P77" s="52">
        <f t="shared" ref="P77:P80" si="73">(O77-N77)/N77</f>
        <v>-8.9713852351884546E-2</v>
      </c>
    </row>
    <row r="78" spans="1:16" ht="20.100000000000001" customHeight="1" x14ac:dyDescent="0.25">
      <c r="A78" s="38" t="s">
        <v>172</v>
      </c>
      <c r="B78" s="19">
        <v>2116.11</v>
      </c>
      <c r="C78" s="140">
        <v>1994.17</v>
      </c>
      <c r="D78" s="247">
        <f t="shared" si="66"/>
        <v>1.0954199951174559E-2</v>
      </c>
      <c r="E78" s="215">
        <f t="shared" si="63"/>
        <v>1.0857263009529187E-2</v>
      </c>
      <c r="F78" s="52">
        <f t="shared" si="71"/>
        <v>-5.7624603635916871E-2</v>
      </c>
      <c r="H78" s="19">
        <v>732.08900000000006</v>
      </c>
      <c r="I78" s="140">
        <v>726.24299999999982</v>
      </c>
      <c r="J78" s="262">
        <f t="shared" si="64"/>
        <v>1.4194604259209202E-2</v>
      </c>
      <c r="K78" s="215">
        <f t="shared" si="65"/>
        <v>1.4991355606887094E-2</v>
      </c>
      <c r="L78" s="52">
        <f t="shared" si="72"/>
        <v>-7.9853678992584647E-3</v>
      </c>
      <c r="N78" s="40">
        <f t="shared" si="61"/>
        <v>3.4595980360189218</v>
      </c>
      <c r="O78" s="143">
        <f t="shared" si="62"/>
        <v>3.6418309371818842</v>
      </c>
      <c r="P78" s="52">
        <f t="shared" si="73"/>
        <v>5.2674587991344821E-2</v>
      </c>
    </row>
    <row r="79" spans="1:16" ht="20.100000000000001" customHeight="1" x14ac:dyDescent="0.25">
      <c r="A79" s="38" t="s">
        <v>192</v>
      </c>
      <c r="B79" s="19">
        <v>2417.94</v>
      </c>
      <c r="C79" s="140">
        <v>2747.49</v>
      </c>
      <c r="D79" s="247">
        <f t="shared" si="66"/>
        <v>1.2516645273611963E-2</v>
      </c>
      <c r="E79" s="215">
        <f t="shared" si="63"/>
        <v>1.4958715428499747E-2</v>
      </c>
      <c r="F79" s="52">
        <f t="shared" si="71"/>
        <v>0.13629370455842565</v>
      </c>
      <c r="H79" s="19">
        <v>574.38800000000003</v>
      </c>
      <c r="I79" s="140">
        <v>673.14400000000001</v>
      </c>
      <c r="J79" s="262">
        <f t="shared" si="64"/>
        <v>1.1136911429127682E-2</v>
      </c>
      <c r="K79" s="215">
        <f t="shared" si="65"/>
        <v>1.389526794563584E-2</v>
      </c>
      <c r="L79" s="52">
        <f t="shared" si="72"/>
        <v>0.17193256126520742</v>
      </c>
      <c r="N79" s="40">
        <f t="shared" si="61"/>
        <v>2.3755262744319547</v>
      </c>
      <c r="O79" s="143">
        <f t="shared" si="62"/>
        <v>2.4500325751868073</v>
      </c>
      <c r="P79" s="52">
        <f t="shared" si="73"/>
        <v>3.1364124049803987E-2</v>
      </c>
    </row>
    <row r="80" spans="1:16" ht="20.100000000000001" customHeight="1" x14ac:dyDescent="0.25">
      <c r="A80" s="38" t="s">
        <v>177</v>
      </c>
      <c r="B80" s="19">
        <v>2654.57</v>
      </c>
      <c r="C80" s="140">
        <v>2892.4400000000005</v>
      </c>
      <c r="D80" s="247">
        <f t="shared" si="66"/>
        <v>1.3741577972973734E-2</v>
      </c>
      <c r="E80" s="215">
        <f t="shared" si="63"/>
        <v>1.5747896026558721E-2</v>
      </c>
      <c r="F80" s="52">
        <f t="shared" si="71"/>
        <v>8.960773307918056E-2</v>
      </c>
      <c r="H80" s="19">
        <v>631.86399999999992</v>
      </c>
      <c r="I80" s="140">
        <v>672.88600000000008</v>
      </c>
      <c r="J80" s="262">
        <f t="shared" si="64"/>
        <v>1.2251323849478631E-2</v>
      </c>
      <c r="K80" s="215">
        <f t="shared" si="65"/>
        <v>1.3889942221674884E-2</v>
      </c>
      <c r="L80" s="52">
        <f t="shared" si="72"/>
        <v>6.4922198447767504E-2</v>
      </c>
      <c r="N80" s="40">
        <f t="shared" si="61"/>
        <v>2.3802875795326544</v>
      </c>
      <c r="O80" s="143">
        <f t="shared" si="62"/>
        <v>2.3263611345438449</v>
      </c>
      <c r="P80" s="52">
        <f t="shared" si="73"/>
        <v>-2.2655432668096942E-2</v>
      </c>
    </row>
    <row r="81" spans="1:16" ht="20.100000000000001" customHeight="1" x14ac:dyDescent="0.25">
      <c r="A81" s="38" t="s">
        <v>168</v>
      </c>
      <c r="B81" s="19">
        <v>277.27000000000004</v>
      </c>
      <c r="C81" s="140">
        <v>355.37</v>
      </c>
      <c r="D81" s="247">
        <f t="shared" si="66"/>
        <v>1.4353086656469513E-3</v>
      </c>
      <c r="E81" s="215">
        <f t="shared" si="63"/>
        <v>1.9348127570349503E-3</v>
      </c>
      <c r="F81" s="52">
        <f t="shared" ref="F81:F94" si="74">(C81-B81)/B81</f>
        <v>0.28167490172034465</v>
      </c>
      <c r="H81" s="19">
        <v>524.79300000000001</v>
      </c>
      <c r="I81" s="140">
        <v>632.81400000000008</v>
      </c>
      <c r="J81" s="262">
        <f t="shared" si="64"/>
        <v>1.01753051241081E-2</v>
      </c>
      <c r="K81" s="215">
        <f t="shared" si="65"/>
        <v>1.3062762335770056E-2</v>
      </c>
      <c r="L81" s="52">
        <f t="shared" ref="L81:L94" si="75">(I81-H81)/H81</f>
        <v>0.20583544368922618</v>
      </c>
      <c r="N81" s="40">
        <f t="shared" si="61"/>
        <v>18.927146824394992</v>
      </c>
      <c r="O81" s="143">
        <f t="shared" si="62"/>
        <v>17.807186875650732</v>
      </c>
      <c r="P81" s="52">
        <f t="shared" ref="P81:P87" si="76">(O81-N81)/N81</f>
        <v>-5.9172148825979182E-2</v>
      </c>
    </row>
    <row r="82" spans="1:16" ht="20.100000000000001" customHeight="1" x14ac:dyDescent="0.25">
      <c r="A82" s="38" t="s">
        <v>175</v>
      </c>
      <c r="B82" s="19">
        <v>3322.3599999999992</v>
      </c>
      <c r="C82" s="140">
        <v>1989.5299999999997</v>
      </c>
      <c r="D82" s="247">
        <f t="shared" si="66"/>
        <v>1.7198442306772473E-2</v>
      </c>
      <c r="E82" s="215">
        <f t="shared" si="63"/>
        <v>1.0832000519187732E-2</v>
      </c>
      <c r="F82" s="52">
        <f t="shared" si="74"/>
        <v>-0.40116965048941106</v>
      </c>
      <c r="H82" s="19">
        <v>1024.8019999999999</v>
      </c>
      <c r="I82" s="140">
        <v>586.95600000000002</v>
      </c>
      <c r="J82" s="262">
        <f t="shared" si="64"/>
        <v>1.9870068849615424E-2</v>
      </c>
      <c r="K82" s="215">
        <f t="shared" si="65"/>
        <v>1.2116145865221454E-2</v>
      </c>
      <c r="L82" s="52">
        <f t="shared" si="75"/>
        <v>-0.42724936134004415</v>
      </c>
      <c r="N82" s="40">
        <f t="shared" si="61"/>
        <v>3.0845603727470836</v>
      </c>
      <c r="O82" s="143">
        <f t="shared" si="62"/>
        <v>2.9502244248641647</v>
      </c>
      <c r="P82" s="52">
        <f t="shared" si="76"/>
        <v>-4.3551083995571289E-2</v>
      </c>
    </row>
    <row r="83" spans="1:16" ht="20.100000000000001" customHeight="1" x14ac:dyDescent="0.25">
      <c r="A83" s="38" t="s">
        <v>189</v>
      </c>
      <c r="B83" s="19">
        <v>1440.04</v>
      </c>
      <c r="C83" s="140">
        <v>1245.1999999999998</v>
      </c>
      <c r="D83" s="247">
        <f t="shared" si="66"/>
        <v>7.4544735848747984E-3</v>
      </c>
      <c r="E83" s="215">
        <f t="shared" si="63"/>
        <v>6.7794941752537348E-3</v>
      </c>
      <c r="F83" s="52">
        <f t="shared" si="74"/>
        <v>-0.13530179717230087</v>
      </c>
      <c r="H83" s="19">
        <v>525.66300000000001</v>
      </c>
      <c r="I83" s="140">
        <v>434.80199999999996</v>
      </c>
      <c r="J83" s="262">
        <f t="shared" si="64"/>
        <v>1.0192173709355948E-2</v>
      </c>
      <c r="K83" s="215">
        <f t="shared" si="65"/>
        <v>8.9753311227588062E-3</v>
      </c>
      <c r="L83" s="52">
        <f t="shared" si="75"/>
        <v>-0.17285028620998633</v>
      </c>
      <c r="N83" s="40">
        <f t="shared" si="61"/>
        <v>3.6503361017749509</v>
      </c>
      <c r="O83" s="143">
        <f t="shared" si="62"/>
        <v>3.4918246064889176</v>
      </c>
      <c r="P83" s="52">
        <f t="shared" si="76"/>
        <v>-4.342380834711583E-2</v>
      </c>
    </row>
    <row r="84" spans="1:16" ht="20.100000000000001" customHeight="1" x14ac:dyDescent="0.25">
      <c r="A84" s="38" t="s">
        <v>198</v>
      </c>
      <c r="B84" s="19">
        <v>1656.51</v>
      </c>
      <c r="C84" s="140">
        <v>1992.1399999999999</v>
      </c>
      <c r="D84" s="247">
        <f t="shared" si="66"/>
        <v>8.5750465529297465E-3</v>
      </c>
      <c r="E84" s="215">
        <f t="shared" si="63"/>
        <v>1.08462106700048E-2</v>
      </c>
      <c r="F84" s="52">
        <f t="shared" si="74"/>
        <v>0.20261272192742566</v>
      </c>
      <c r="H84" s="19">
        <v>393.30199999999996</v>
      </c>
      <c r="I84" s="140">
        <v>420.42700000000002</v>
      </c>
      <c r="J84" s="262">
        <f t="shared" si="64"/>
        <v>7.6258026610910657E-3</v>
      </c>
      <c r="K84" s="215">
        <f t="shared" si="65"/>
        <v>8.6785974718334245E-3</v>
      </c>
      <c r="L84" s="52">
        <f t="shared" si="75"/>
        <v>6.896735841668758E-2</v>
      </c>
      <c r="N84" s="40">
        <f t="shared" ref="N84" si="77">(H84/B84)*10</f>
        <v>2.3742808676071983</v>
      </c>
      <c r="O84" s="143">
        <f t="shared" ref="O84" si="78">(I84/C84)*10</f>
        <v>2.1104289859146448</v>
      </c>
      <c r="P84" s="52">
        <f t="shared" ref="P84" si="79">(O84-N84)/N84</f>
        <v>-0.11112917822501074</v>
      </c>
    </row>
    <row r="85" spans="1:16" ht="20.100000000000001" customHeight="1" x14ac:dyDescent="0.25">
      <c r="A85" s="38" t="s">
        <v>194</v>
      </c>
      <c r="B85" s="19">
        <v>1599.33</v>
      </c>
      <c r="C85" s="140">
        <v>1775.99</v>
      </c>
      <c r="D85" s="247">
        <f t="shared" si="66"/>
        <v>8.2790500531220047E-3</v>
      </c>
      <c r="E85" s="215">
        <f t="shared" si="63"/>
        <v>9.6693815132580171E-3</v>
      </c>
      <c r="F85" s="52">
        <f t="shared" si="74"/>
        <v>0.11045875460349026</v>
      </c>
      <c r="H85" s="19">
        <v>305.91500000000002</v>
      </c>
      <c r="I85" s="140">
        <v>416.07</v>
      </c>
      <c r="J85" s="262">
        <f t="shared" si="64"/>
        <v>5.9314405242477117E-3</v>
      </c>
      <c r="K85" s="215">
        <f t="shared" si="65"/>
        <v>8.5886587923842492E-3</v>
      </c>
      <c r="L85" s="52">
        <f t="shared" si="75"/>
        <v>0.36008368337610108</v>
      </c>
      <c r="N85" s="40">
        <f t="shared" si="61"/>
        <v>1.9127697223212223</v>
      </c>
      <c r="O85" s="143">
        <f t="shared" si="62"/>
        <v>2.3427496776445813</v>
      </c>
      <c r="P85" s="52">
        <f t="shared" si="76"/>
        <v>0.2247944173863026</v>
      </c>
    </row>
    <row r="86" spans="1:16" ht="20.100000000000001" customHeight="1" x14ac:dyDescent="0.25">
      <c r="A86" s="38" t="s">
        <v>188</v>
      </c>
      <c r="B86" s="19">
        <v>1474.4499999999998</v>
      </c>
      <c r="C86" s="140">
        <v>1623.5800000000002</v>
      </c>
      <c r="D86" s="247">
        <f t="shared" si="66"/>
        <v>7.6325994953047455E-3</v>
      </c>
      <c r="E86" s="215">
        <f t="shared" si="63"/>
        <v>8.8395849285724873E-3</v>
      </c>
      <c r="F86" s="52">
        <f t="shared" si="74"/>
        <v>0.1011427990098005</v>
      </c>
      <c r="H86" s="19">
        <v>336.86999999999995</v>
      </c>
      <c r="I86" s="140">
        <v>370.91300000000001</v>
      </c>
      <c r="J86" s="262">
        <f t="shared" si="64"/>
        <v>6.5316325430375306E-3</v>
      </c>
      <c r="K86" s="215">
        <f t="shared" si="65"/>
        <v>7.6565126028303393E-3</v>
      </c>
      <c r="L86" s="52">
        <f t="shared" si="75"/>
        <v>0.10105678748478662</v>
      </c>
      <c r="N86" s="40">
        <f t="shared" si="61"/>
        <v>2.284716334904541</v>
      </c>
      <c r="O86" s="143">
        <f t="shared" si="62"/>
        <v>2.2845378730952586</v>
      </c>
      <c r="P86" s="52">
        <f t="shared" si="76"/>
        <v>-7.8111145158787684E-5</v>
      </c>
    </row>
    <row r="87" spans="1:16" ht="20.100000000000001" customHeight="1" x14ac:dyDescent="0.25">
      <c r="A87" s="38" t="s">
        <v>203</v>
      </c>
      <c r="B87" s="19">
        <v>767.5200000000001</v>
      </c>
      <c r="C87" s="140">
        <v>1232.24</v>
      </c>
      <c r="D87" s="247">
        <f t="shared" si="66"/>
        <v>3.9731240561811524E-3</v>
      </c>
      <c r="E87" s="215">
        <f t="shared" si="63"/>
        <v>6.7089334263689881E-3</v>
      </c>
      <c r="F87" s="52">
        <f t="shared" si="74"/>
        <v>0.60548259328747112</v>
      </c>
      <c r="H87" s="19">
        <v>198.97000000000003</v>
      </c>
      <c r="I87" s="140">
        <v>361.25400000000002</v>
      </c>
      <c r="J87" s="262">
        <f t="shared" si="64"/>
        <v>3.8578648353613499E-3</v>
      </c>
      <c r="K87" s="215">
        <f t="shared" si="65"/>
        <v>7.4571282317494169E-3</v>
      </c>
      <c r="L87" s="52">
        <f t="shared" si="75"/>
        <v>0.81562044529326017</v>
      </c>
      <c r="N87" s="40">
        <f t="shared" si="61"/>
        <v>2.5923754429851993</v>
      </c>
      <c r="O87" s="143">
        <f t="shared" si="62"/>
        <v>2.9316853859637733</v>
      </c>
      <c r="P87" s="52">
        <f t="shared" si="76"/>
        <v>0.13088765514143594</v>
      </c>
    </row>
    <row r="88" spans="1:16" ht="20.100000000000001" customHeight="1" x14ac:dyDescent="0.25">
      <c r="A88" s="38" t="s">
        <v>197</v>
      </c>
      <c r="B88" s="19">
        <v>1263.67</v>
      </c>
      <c r="C88" s="140">
        <v>972.90000000000009</v>
      </c>
      <c r="D88" s="247">
        <f t="shared" si="66"/>
        <v>6.5414812331593131E-3</v>
      </c>
      <c r="E88" s="215">
        <f t="shared" si="63"/>
        <v>5.296956218361998E-3</v>
      </c>
      <c r="F88" s="52">
        <f t="shared" si="74"/>
        <v>-0.23009963044149181</v>
      </c>
      <c r="H88" s="19">
        <v>348.08399999999995</v>
      </c>
      <c r="I88" s="140">
        <v>270.94599999999997</v>
      </c>
      <c r="J88" s="262">
        <f t="shared" ref="J88" si="80">H88/$H$96</f>
        <v>6.749062790128762E-3</v>
      </c>
      <c r="K88" s="215">
        <f t="shared" ref="K88" si="81">I88/$I$96</f>
        <v>5.592959706687199E-3</v>
      </c>
      <c r="L88" s="52">
        <f t="shared" si="75"/>
        <v>-0.22160742809206971</v>
      </c>
      <c r="N88" s="40">
        <f t="shared" ref="N88:N92" si="82">(H88/B88)*10</f>
        <v>2.7545482602261662</v>
      </c>
      <c r="O88" s="143">
        <f t="shared" ref="O88:O92" si="83">(I88/C88)*10</f>
        <v>2.7849316476513506</v>
      </c>
      <c r="P88" s="52">
        <f t="shared" ref="P88:P92" si="84">(O88-N88)/N88</f>
        <v>1.1030261427581506E-2</v>
      </c>
    </row>
    <row r="89" spans="1:16" ht="20.100000000000001" customHeight="1" x14ac:dyDescent="0.25">
      <c r="A89" s="38" t="s">
        <v>196</v>
      </c>
      <c r="B89" s="19">
        <v>498.47999999999996</v>
      </c>
      <c r="C89" s="140">
        <v>920.73</v>
      </c>
      <c r="D89" s="247">
        <f t="shared" si="66"/>
        <v>2.5804185943365389E-3</v>
      </c>
      <c r="E89" s="215">
        <f t="shared" si="63"/>
        <v>5.0129165370875143E-3</v>
      </c>
      <c r="F89" s="52">
        <f t="shared" si="74"/>
        <v>0.84707510832932131</v>
      </c>
      <c r="H89" s="19">
        <v>141.55799999999999</v>
      </c>
      <c r="I89" s="140">
        <v>226.68700000000001</v>
      </c>
      <c r="J89" s="262">
        <f t="shared" si="64"/>
        <v>2.7446933224309286E-3</v>
      </c>
      <c r="K89" s="215">
        <f t="shared" si="65"/>
        <v>4.6793503392919666E-3</v>
      </c>
      <c r="L89" s="52">
        <f t="shared" si="75"/>
        <v>0.60137187583887897</v>
      </c>
      <c r="N89" s="40">
        <f t="shared" si="82"/>
        <v>2.8397929706307172</v>
      </c>
      <c r="O89" s="143">
        <f t="shared" si="83"/>
        <v>2.4620355587414338</v>
      </c>
      <c r="P89" s="52">
        <f t="shared" si="84"/>
        <v>-0.13302287025711726</v>
      </c>
    </row>
    <row r="90" spans="1:16" ht="20.100000000000001" customHeight="1" x14ac:dyDescent="0.25">
      <c r="A90" s="38" t="s">
        <v>174</v>
      </c>
      <c r="B90" s="19">
        <v>377.03</v>
      </c>
      <c r="C90" s="140">
        <v>784.05000000000007</v>
      </c>
      <c r="D90" s="247">
        <f t="shared" si="66"/>
        <v>1.951723685248566E-3</v>
      </c>
      <c r="E90" s="215">
        <f t="shared" si="63"/>
        <v>4.2687619724604015E-3</v>
      </c>
      <c r="F90" s="52">
        <f t="shared" si="74"/>
        <v>1.0795427419568737</v>
      </c>
      <c r="H90" s="19">
        <v>87.02800000000002</v>
      </c>
      <c r="I90" s="140">
        <v>165.75099999999998</v>
      </c>
      <c r="J90" s="262">
        <f t="shared" si="64"/>
        <v>1.6874014217813117E-3</v>
      </c>
      <c r="K90" s="215">
        <f t="shared" si="65"/>
        <v>3.4214886521414223E-3</v>
      </c>
      <c r="L90" s="52">
        <f t="shared" si="75"/>
        <v>0.90457094268511218</v>
      </c>
      <c r="N90" s="40">
        <f t="shared" si="82"/>
        <v>2.3082513327851903</v>
      </c>
      <c r="O90" s="143">
        <f t="shared" si="83"/>
        <v>2.1140360946368211</v>
      </c>
      <c r="P90" s="52">
        <f t="shared" si="84"/>
        <v>-8.4139554211379836E-2</v>
      </c>
    </row>
    <row r="91" spans="1:16" ht="20.100000000000001" customHeight="1" x14ac:dyDescent="0.25">
      <c r="A91" s="38" t="s">
        <v>207</v>
      </c>
      <c r="B91" s="19">
        <v>458.6</v>
      </c>
      <c r="C91" s="140">
        <v>642.41999999999996</v>
      </c>
      <c r="D91" s="247">
        <f t="shared" si="66"/>
        <v>2.3739768242712583E-3</v>
      </c>
      <c r="E91" s="215">
        <f t="shared" si="63"/>
        <v>3.4976571218009195E-3</v>
      </c>
      <c r="F91" s="52">
        <f t="shared" si="74"/>
        <v>0.40082860880941984</v>
      </c>
      <c r="H91" s="19">
        <v>85.834000000000003</v>
      </c>
      <c r="I91" s="140">
        <v>161.41399999999999</v>
      </c>
      <c r="J91" s="262">
        <f t="shared" si="64"/>
        <v>1.664250742717023E-3</v>
      </c>
      <c r="K91" s="215">
        <f t="shared" si="65"/>
        <v>3.3319628195109265E-3</v>
      </c>
      <c r="L91" s="52">
        <f t="shared" si="75"/>
        <v>0.88053685019922157</v>
      </c>
      <c r="N91" s="40">
        <f t="shared" si="82"/>
        <v>1.8716528565198429</v>
      </c>
      <c r="O91" s="143">
        <f t="shared" si="83"/>
        <v>2.5125930076896736</v>
      </c>
      <c r="P91" s="52">
        <f t="shared" si="84"/>
        <v>0.34244606254687465</v>
      </c>
    </row>
    <row r="92" spans="1:16" ht="20.100000000000001" customHeight="1" x14ac:dyDescent="0.25">
      <c r="A92" s="38" t="s">
        <v>209</v>
      </c>
      <c r="B92" s="19">
        <v>682.22</v>
      </c>
      <c r="C92" s="140">
        <v>950.54</v>
      </c>
      <c r="D92" s="247">
        <f t="shared" si="66"/>
        <v>3.5315622962371084E-3</v>
      </c>
      <c r="E92" s="215">
        <f t="shared" si="63"/>
        <v>5.1752171485268924E-3</v>
      </c>
      <c r="F92" s="52">
        <f t="shared" si="74"/>
        <v>0.39330421271730515</v>
      </c>
      <c r="H92" s="19">
        <v>104.71400000000001</v>
      </c>
      <c r="I92" s="140">
        <v>153.51099999999997</v>
      </c>
      <c r="J92" s="262">
        <f t="shared" si="64"/>
        <v>2.030318431773777E-3</v>
      </c>
      <c r="K92" s="215">
        <f t="shared" si="65"/>
        <v>3.1688263991100016E-3</v>
      </c>
      <c r="L92" s="52">
        <f t="shared" si="75"/>
        <v>0.46600263575071099</v>
      </c>
      <c r="N92" s="40">
        <f t="shared" si="82"/>
        <v>1.5349007651490723</v>
      </c>
      <c r="O92" s="143">
        <f t="shared" si="83"/>
        <v>1.6149872703936707</v>
      </c>
      <c r="P92" s="52">
        <f t="shared" si="84"/>
        <v>5.2176992195857259E-2</v>
      </c>
    </row>
    <row r="93" spans="1:16" ht="20.100000000000001" customHeight="1" x14ac:dyDescent="0.25">
      <c r="A93" s="38" t="s">
        <v>206</v>
      </c>
      <c r="B93" s="19">
        <v>383.97</v>
      </c>
      <c r="C93" s="140">
        <v>555.45000000000005</v>
      </c>
      <c r="D93" s="247">
        <f t="shared" si="66"/>
        <v>1.9876491086250219E-3</v>
      </c>
      <c r="E93" s="215">
        <f t="shared" si="63"/>
        <v>3.0241487629655379E-3</v>
      </c>
      <c r="F93" s="52">
        <f t="shared" si="74"/>
        <v>0.44659739042112667</v>
      </c>
      <c r="H93" s="19">
        <v>88.380999999999986</v>
      </c>
      <c r="I93" s="140">
        <v>127.05199999999999</v>
      </c>
      <c r="J93" s="262">
        <f t="shared" si="64"/>
        <v>1.713634980218482E-3</v>
      </c>
      <c r="K93" s="215">
        <f t="shared" si="65"/>
        <v>2.6226507003388939E-3</v>
      </c>
      <c r="L93" s="52">
        <f t="shared" si="75"/>
        <v>0.43754879442414107</v>
      </c>
      <c r="N93" s="40">
        <f t="shared" ref="N93" si="85">(H93/B93)*10</f>
        <v>2.3017683673203631</v>
      </c>
      <c r="O93" s="143">
        <f t="shared" ref="O93" si="86">(I93/C93)*10</f>
        <v>2.2873706004140786</v>
      </c>
      <c r="P93" s="52">
        <f t="shared" ref="P93" si="87">(O93-N93)/N93</f>
        <v>-6.2550893959177302E-3</v>
      </c>
    </row>
    <row r="94" spans="1:16" ht="20.100000000000001" customHeight="1" x14ac:dyDescent="0.25">
      <c r="A94" s="38" t="s">
        <v>210</v>
      </c>
      <c r="B94" s="19">
        <v>440.77</v>
      </c>
      <c r="C94" s="140">
        <v>263.19</v>
      </c>
      <c r="D94" s="247">
        <f t="shared" si="66"/>
        <v>2.281678510322814E-3</v>
      </c>
      <c r="E94" s="215">
        <f t="shared" si="63"/>
        <v>1.4329385415877214E-3</v>
      </c>
      <c r="F94" s="52">
        <f t="shared" si="74"/>
        <v>-0.40288585883794265</v>
      </c>
      <c r="H94" s="19">
        <v>138.505</v>
      </c>
      <c r="I94" s="140">
        <v>94.728999999999985</v>
      </c>
      <c r="J94" s="262">
        <f t="shared" si="64"/>
        <v>2.6854981606358932E-3</v>
      </c>
      <c r="K94" s="215">
        <f t="shared" si="65"/>
        <v>1.9554283143311643E-3</v>
      </c>
      <c r="L94" s="52">
        <f t="shared" si="75"/>
        <v>-0.3160607920291687</v>
      </c>
      <c r="N94" s="40">
        <f t="shared" ref="N94" si="88">(H94/B94)*10</f>
        <v>3.142341810921796</v>
      </c>
      <c r="O94" s="143">
        <f t="shared" ref="O94" si="89">(I94/C94)*10</f>
        <v>3.5992628899274282</v>
      </c>
      <c r="P94" s="52">
        <f t="shared" ref="P94" si="90">(O94-N94)/N94</f>
        <v>0.14540782209545683</v>
      </c>
    </row>
    <row r="95" spans="1:16" ht="20.100000000000001" customHeight="1" thickBot="1" x14ac:dyDescent="0.3">
      <c r="A95" s="8" t="s">
        <v>17</v>
      </c>
      <c r="B95" s="19">
        <f>B96-SUM(B68:B94)</f>
        <v>4279.0299999999406</v>
      </c>
      <c r="C95" s="140">
        <f>C96-SUM(C68:C94)</f>
        <v>3078.8999999999651</v>
      </c>
      <c r="D95" s="247">
        <f t="shared" si="66"/>
        <v>2.2150715330050811E-2</v>
      </c>
      <c r="E95" s="215">
        <f t="shared" si="63"/>
        <v>1.6763077912133384E-2</v>
      </c>
      <c r="F95" s="52">
        <f>(C95-B95)/B95</f>
        <v>-0.28046776956459574</v>
      </c>
      <c r="H95" s="19">
        <f>H96-SUM(H68:H94)</f>
        <v>1349.0799999999654</v>
      </c>
      <c r="I95" s="140">
        <f>I96-SUM(I68:I94)</f>
        <v>874.90399999999499</v>
      </c>
      <c r="J95" s="263">
        <f t="shared" si="64"/>
        <v>2.615755285766274E-2</v>
      </c>
      <c r="K95" s="215">
        <f t="shared" si="65"/>
        <v>1.8060066652467389E-2</v>
      </c>
      <c r="L95" s="52">
        <f t="shared" ref="L95" si="91">(I95-H95)/H95</f>
        <v>-0.35148100928038556</v>
      </c>
      <c r="N95" s="40">
        <f t="shared" si="61"/>
        <v>3.1527706045528636</v>
      </c>
      <c r="O95" s="143">
        <f t="shared" si="62"/>
        <v>2.8416122641203185</v>
      </c>
      <c r="P95" s="52">
        <f t="shared" ref="P95" si="92">(O95-N95)/N95</f>
        <v>-9.8693618870718508E-2</v>
      </c>
    </row>
    <row r="96" spans="1:16" ht="26.25" customHeight="1" thickBot="1" x14ac:dyDescent="0.3">
      <c r="A96" s="12" t="s">
        <v>18</v>
      </c>
      <c r="B96" s="17">
        <v>193177.95999999993</v>
      </c>
      <c r="C96" s="145">
        <v>183671.52</v>
      </c>
      <c r="D96" s="243">
        <f>SUM(D68:D95)</f>
        <v>0.99999999999999989</v>
      </c>
      <c r="E96" s="244">
        <f>SUM(E68:E95)</f>
        <v>0.99999999999999989</v>
      </c>
      <c r="F96" s="57">
        <f>(C96-B96)/B96</f>
        <v>-4.9210789885139834E-2</v>
      </c>
      <c r="G96" s="1"/>
      <c r="H96" s="17">
        <v>51575.160999999978</v>
      </c>
      <c r="I96" s="145">
        <v>48444.117999999988</v>
      </c>
      <c r="J96" s="255">
        <f t="shared" ref="J96" si="93">H96/$H$96</f>
        <v>1</v>
      </c>
      <c r="K96" s="244">
        <f t="shared" si="65"/>
        <v>1</v>
      </c>
      <c r="L96" s="57">
        <f>(I96-H96)/H96</f>
        <v>-6.0708351448481024E-2</v>
      </c>
      <c r="M96" s="1"/>
      <c r="N96" s="37">
        <f t="shared" si="61"/>
        <v>2.6698263611438899</v>
      </c>
      <c r="O96" s="150">
        <f t="shared" si="62"/>
        <v>2.6375410842138174</v>
      </c>
      <c r="P96" s="57">
        <f>(O96-N96)/N96</f>
        <v>-1.2092650443469247E-2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68 J68:K82 D7:E13 J7:K13 D70:E82 E69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50" t="s">
        <v>16</v>
      </c>
      <c r="B4" s="338"/>
      <c r="C4" s="338"/>
      <c r="D4" s="338"/>
      <c r="E4" s="365" t="s">
        <v>1</v>
      </c>
      <c r="F4" s="366"/>
      <c r="G4" s="363" t="s">
        <v>104</v>
      </c>
      <c r="H4" s="363"/>
      <c r="I4" s="130" t="s">
        <v>0</v>
      </c>
      <c r="K4" s="367" t="s">
        <v>19</v>
      </c>
      <c r="L4" s="363"/>
      <c r="M4" s="361" t="s">
        <v>104</v>
      </c>
      <c r="N4" s="362"/>
      <c r="O4" s="130" t="s">
        <v>0</v>
      </c>
      <c r="Q4" s="373" t="s">
        <v>22</v>
      </c>
      <c r="R4" s="363"/>
      <c r="S4" s="130" t="s">
        <v>0</v>
      </c>
    </row>
    <row r="5" spans="1:19" x14ac:dyDescent="0.25">
      <c r="A5" s="364"/>
      <c r="B5" s="339"/>
      <c r="C5" s="339"/>
      <c r="D5" s="339"/>
      <c r="E5" s="368" t="s">
        <v>217</v>
      </c>
      <c r="F5" s="369"/>
      <c r="G5" s="370" t="str">
        <f>E5</f>
        <v>jan-maio</v>
      </c>
      <c r="H5" s="370"/>
      <c r="I5" s="131" t="s">
        <v>152</v>
      </c>
      <c r="K5" s="371" t="str">
        <f>E5</f>
        <v>jan-maio</v>
      </c>
      <c r="L5" s="370"/>
      <c r="M5" s="372" t="str">
        <f>E5</f>
        <v>jan-maio</v>
      </c>
      <c r="N5" s="360"/>
      <c r="O5" s="131" t="str">
        <f>I5</f>
        <v>2025/2024</v>
      </c>
      <c r="Q5" s="371" t="str">
        <f>E5</f>
        <v>jan-maio</v>
      </c>
      <c r="R5" s="369"/>
      <c r="S5" s="131" t="str">
        <f>O5</f>
        <v>2025/2024</v>
      </c>
    </row>
    <row r="6" spans="1:19" ht="15.75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243084.13</v>
      </c>
      <c r="F7" s="145">
        <v>217702.88</v>
      </c>
      <c r="G7" s="243">
        <f>E7/E15</f>
        <v>0.46279197992916637</v>
      </c>
      <c r="H7" s="244">
        <f>F7/F15</f>
        <v>0.42385400893224007</v>
      </c>
      <c r="I7" s="164">
        <f t="shared" ref="I7:I18" si="0">(F7-E7)/E7</f>
        <v>-0.10441343908382665</v>
      </c>
      <c r="J7" s="1"/>
      <c r="K7" s="17">
        <v>28472.318999999996</v>
      </c>
      <c r="L7" s="145">
        <v>27434.406000000017</v>
      </c>
      <c r="M7" s="243">
        <f>K7/K15</f>
        <v>0.42788824787857155</v>
      </c>
      <c r="N7" s="244">
        <f>L7/L15</f>
        <v>0.42131692008221311</v>
      </c>
      <c r="O7" s="164">
        <f t="shared" ref="O7:O18" si="1">(L7-K7)/K7</f>
        <v>-3.6453405850081222E-2</v>
      </c>
      <c r="P7" s="1"/>
      <c r="Q7" s="187">
        <f t="shared" ref="Q7:Q18" si="2">(K7/E7)*10</f>
        <v>1.1712948517042225</v>
      </c>
      <c r="R7" s="188">
        <f t="shared" ref="R7:R18" si="3">(L7/F7)*10</f>
        <v>1.2601765305080033</v>
      </c>
      <c r="S7" s="55">
        <f>(R7-Q7)/Q7</f>
        <v>7.5883266006384953E-2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72240.45</v>
      </c>
      <c r="F8" s="181">
        <v>66152.150000000009</v>
      </c>
      <c r="G8" s="245">
        <f>E8/E7</f>
        <v>0.29718291358633736</v>
      </c>
      <c r="H8" s="246">
        <f>F8/F7</f>
        <v>0.30386437698940871</v>
      </c>
      <c r="I8" s="206">
        <f t="shared" si="0"/>
        <v>-8.4278267923303202E-2</v>
      </c>
      <c r="K8" s="180">
        <v>16788.265999999996</v>
      </c>
      <c r="L8" s="181">
        <v>15786.682000000015</v>
      </c>
      <c r="M8" s="250">
        <f>K8/K7</f>
        <v>0.58963465532962023</v>
      </c>
      <c r="N8" s="246">
        <f>L8/L7</f>
        <v>0.57543370904403779</v>
      </c>
      <c r="O8" s="207">
        <f t="shared" si="1"/>
        <v>-5.9659764742825791E-2</v>
      </c>
      <c r="Q8" s="189">
        <f t="shared" si="2"/>
        <v>2.3239426110994597</v>
      </c>
      <c r="R8" s="190">
        <f t="shared" si="3"/>
        <v>2.3864200936779851</v>
      </c>
      <c r="S8" s="182">
        <f t="shared" ref="S8:S18" si="4">(R8-Q8)/Q8</f>
        <v>2.6884262236134701E-2</v>
      </c>
    </row>
    <row r="9" spans="1:19" ht="24" customHeight="1" x14ac:dyDescent="0.25">
      <c r="A9" s="8"/>
      <c r="B9" t="s">
        <v>37</v>
      </c>
      <c r="E9" s="19">
        <v>46438.080000000009</v>
      </c>
      <c r="F9" s="140">
        <v>39653.689999999981</v>
      </c>
      <c r="G9" s="247">
        <f>E9/E7</f>
        <v>0.19103707016990376</v>
      </c>
      <c r="H9" s="215">
        <f>F9/F7</f>
        <v>0.18214591373343328</v>
      </c>
      <c r="I9" s="182">
        <f t="shared" si="0"/>
        <v>-0.14609540273844282</v>
      </c>
      <c r="K9" s="19">
        <v>5392.86</v>
      </c>
      <c r="L9" s="140">
        <v>4794.4320000000007</v>
      </c>
      <c r="M9" s="247">
        <f>K9/K7</f>
        <v>0.18940712205423099</v>
      </c>
      <c r="N9" s="215">
        <f>L9/L7</f>
        <v>0.17475982530841008</v>
      </c>
      <c r="O9" s="182">
        <f t="shared" si="1"/>
        <v>-0.11096672266663682</v>
      </c>
      <c r="Q9" s="189">
        <f t="shared" si="2"/>
        <v>1.1613012424286273</v>
      </c>
      <c r="R9" s="190">
        <f t="shared" si="3"/>
        <v>1.2090758766712513</v>
      </c>
      <c r="S9" s="182">
        <f t="shared" si="4"/>
        <v>4.1138881538362045E-2</v>
      </c>
    </row>
    <row r="10" spans="1:19" ht="24" customHeight="1" thickBot="1" x14ac:dyDescent="0.3">
      <c r="A10" s="8"/>
      <c r="B10" t="s">
        <v>36</v>
      </c>
      <c r="E10" s="19">
        <v>124405.59999999999</v>
      </c>
      <c r="F10" s="140">
        <v>111897.04000000001</v>
      </c>
      <c r="G10" s="247">
        <f>E10/E7</f>
        <v>0.51178001624375891</v>
      </c>
      <c r="H10" s="215">
        <f>F10/F7</f>
        <v>0.51398970927715792</v>
      </c>
      <c r="I10" s="186">
        <f t="shared" si="0"/>
        <v>-0.10054659918846084</v>
      </c>
      <c r="K10" s="19">
        <v>6291.1930000000011</v>
      </c>
      <c r="L10" s="140">
        <v>6853.2920000000031</v>
      </c>
      <c r="M10" s="247">
        <f>K10/K7</f>
        <v>0.22095822261614875</v>
      </c>
      <c r="N10" s="215">
        <f>L10/L7</f>
        <v>0.24980646564755216</v>
      </c>
      <c r="O10" s="209">
        <f t="shared" si="1"/>
        <v>8.9346964876137469E-2</v>
      </c>
      <c r="Q10" s="189">
        <f t="shared" si="2"/>
        <v>0.50570014533107843</v>
      </c>
      <c r="R10" s="190">
        <f t="shared" si="3"/>
        <v>0.61246410092706682</v>
      </c>
      <c r="S10" s="182">
        <f t="shared" si="4"/>
        <v>0.21112106963325225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282171.58</v>
      </c>
      <c r="F11" s="145">
        <v>295924.15999999992</v>
      </c>
      <c r="G11" s="243">
        <f>E11/E15</f>
        <v>0.53720802007083379</v>
      </c>
      <c r="H11" s="244">
        <f>F11/F15</f>
        <v>0.57614599106775988</v>
      </c>
      <c r="I11" s="164">
        <f t="shared" si="0"/>
        <v>4.8738359830567977E-2</v>
      </c>
      <c r="J11" s="1"/>
      <c r="K11" s="17">
        <v>38069.164999999986</v>
      </c>
      <c r="L11" s="145">
        <v>37681.435999999987</v>
      </c>
      <c r="M11" s="243">
        <f>K11/K15</f>
        <v>0.5721117521214284</v>
      </c>
      <c r="N11" s="244">
        <f>L11/L15</f>
        <v>0.57868307991778689</v>
      </c>
      <c r="O11" s="164">
        <f t="shared" si="1"/>
        <v>-1.0184856957067471E-2</v>
      </c>
      <c r="Q11" s="191">
        <f t="shared" si="2"/>
        <v>1.3491495139234071</v>
      </c>
      <c r="R11" s="192">
        <f t="shared" si="3"/>
        <v>1.2733477388260559</v>
      </c>
      <c r="S11" s="57">
        <f t="shared" si="4"/>
        <v>-5.6184858916722376E-2</v>
      </c>
    </row>
    <row r="12" spans="1:19" s="3" customFormat="1" ht="24" customHeight="1" x14ac:dyDescent="0.25">
      <c r="A12" s="46"/>
      <c r="B12" s="3" t="s">
        <v>33</v>
      </c>
      <c r="E12" s="31">
        <v>132024.51000000004</v>
      </c>
      <c r="F12" s="141">
        <v>127964.5599999999</v>
      </c>
      <c r="G12" s="247">
        <f>E12/E11</f>
        <v>0.46788734003615823</v>
      </c>
      <c r="H12" s="215">
        <f>F12/F11</f>
        <v>0.43242349661480811</v>
      </c>
      <c r="I12" s="206">
        <f t="shared" si="0"/>
        <v>-3.075148697768423E-2</v>
      </c>
      <c r="K12" s="31">
        <v>24644.945999999985</v>
      </c>
      <c r="L12" s="141">
        <v>23034.259999999984</v>
      </c>
      <c r="M12" s="247">
        <f>K12/K11</f>
        <v>0.64737290665555691</v>
      </c>
      <c r="N12" s="215">
        <f>L12/L11</f>
        <v>0.61128933621319503</v>
      </c>
      <c r="O12" s="206">
        <f t="shared" si="1"/>
        <v>-6.5355631130212352E-2</v>
      </c>
      <c r="Q12" s="189">
        <f t="shared" si="2"/>
        <v>1.8666947523607533</v>
      </c>
      <c r="R12" s="190">
        <f t="shared" si="3"/>
        <v>1.8000499513302748</v>
      </c>
      <c r="S12" s="182">
        <f t="shared" si="4"/>
        <v>-3.5702034811098515E-2</v>
      </c>
    </row>
    <row r="13" spans="1:19" ht="24" customHeight="1" x14ac:dyDescent="0.25">
      <c r="A13" s="8"/>
      <c r="B13" s="3" t="s">
        <v>37</v>
      </c>
      <c r="D13" s="3"/>
      <c r="E13" s="19">
        <v>36748.079999999987</v>
      </c>
      <c r="F13" s="140">
        <v>43440.100000000006</v>
      </c>
      <c r="G13" s="247">
        <f>E13/E11</f>
        <v>0.13023310143424077</v>
      </c>
      <c r="H13" s="215">
        <f>F13/F11</f>
        <v>0.14679470577866985</v>
      </c>
      <c r="I13" s="182">
        <f t="shared" si="0"/>
        <v>0.18210529638555323</v>
      </c>
      <c r="K13" s="19">
        <v>3332.4030000000002</v>
      </c>
      <c r="L13" s="140">
        <v>3887.5840000000012</v>
      </c>
      <c r="M13" s="247">
        <f>K13/K11</f>
        <v>8.753548968042775E-2</v>
      </c>
      <c r="N13" s="215">
        <f>L13/L11</f>
        <v>0.10316974119563815</v>
      </c>
      <c r="O13" s="182">
        <f t="shared" si="1"/>
        <v>0.166600798282801</v>
      </c>
      <c r="Q13" s="189">
        <f t="shared" si="2"/>
        <v>0.90682370344246599</v>
      </c>
      <c r="R13" s="190">
        <f t="shared" si="3"/>
        <v>0.89492979988535948</v>
      </c>
      <c r="S13" s="182">
        <f t="shared" si="4"/>
        <v>-1.3116004259653903E-2</v>
      </c>
    </row>
    <row r="14" spans="1:19" ht="24" customHeight="1" thickBot="1" x14ac:dyDescent="0.3">
      <c r="A14" s="8"/>
      <c r="B14" t="s">
        <v>36</v>
      </c>
      <c r="E14" s="19">
        <v>113398.98999999998</v>
      </c>
      <c r="F14" s="140">
        <v>124519.49999999997</v>
      </c>
      <c r="G14" s="247">
        <f>E14/E11</f>
        <v>0.40187955852960094</v>
      </c>
      <c r="H14" s="215">
        <f>F14/F11</f>
        <v>0.4207817976065219</v>
      </c>
      <c r="I14" s="186">
        <f t="shared" si="0"/>
        <v>9.8065335502547216E-2</v>
      </c>
      <c r="K14" s="19">
        <v>10091.815999999999</v>
      </c>
      <c r="L14" s="140">
        <v>10759.592000000002</v>
      </c>
      <c r="M14" s="247">
        <f>K14/K11</f>
        <v>0.2650916036640153</v>
      </c>
      <c r="N14" s="215">
        <f>L14/L11</f>
        <v>0.28554092259116681</v>
      </c>
      <c r="O14" s="209">
        <f t="shared" si="1"/>
        <v>6.6170053040999113E-2</v>
      </c>
      <c r="Q14" s="189">
        <f t="shared" si="2"/>
        <v>0.88993879046012681</v>
      </c>
      <c r="R14" s="190">
        <f t="shared" si="3"/>
        <v>0.86408891780002373</v>
      </c>
      <c r="S14" s="182">
        <f t="shared" si="4"/>
        <v>-2.9046798428392889E-2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525255.71</v>
      </c>
      <c r="F15" s="145">
        <v>513627.03999999992</v>
      </c>
      <c r="G15" s="243">
        <f>G7+G11</f>
        <v>1.0000000000000002</v>
      </c>
      <c r="H15" s="244">
        <f>H7+H11</f>
        <v>1</v>
      </c>
      <c r="I15" s="164">
        <f t="shared" si="0"/>
        <v>-2.2139064418738148E-2</v>
      </c>
      <c r="J15" s="1"/>
      <c r="K15" s="17">
        <v>66541.483999999982</v>
      </c>
      <c r="L15" s="145">
        <v>65115.842000000004</v>
      </c>
      <c r="M15" s="243">
        <f>M7+M11</f>
        <v>1</v>
      </c>
      <c r="N15" s="244">
        <f>N7+N11</f>
        <v>1</v>
      </c>
      <c r="O15" s="164">
        <f t="shared" si="1"/>
        <v>-2.1424860317211716E-2</v>
      </c>
      <c r="Q15" s="191">
        <f t="shared" si="2"/>
        <v>1.2668398026553578</v>
      </c>
      <c r="R15" s="192">
        <f t="shared" si="3"/>
        <v>1.2677650693779676</v>
      </c>
      <c r="S15" s="57">
        <f t="shared" si="4"/>
        <v>7.3037389626568177E-4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204264.96000000002</v>
      </c>
      <c r="F16" s="181">
        <f t="shared" ref="F16:F17" si="5">F8+F12</f>
        <v>194116.7099999999</v>
      </c>
      <c r="G16" s="245">
        <f>E16/E15</f>
        <v>0.38888670053677293</v>
      </c>
      <c r="H16" s="246">
        <f>F16/F15</f>
        <v>0.37793319837678313</v>
      </c>
      <c r="I16" s="207">
        <f t="shared" si="0"/>
        <v>-4.9681795644246157E-2</v>
      </c>
      <c r="J16" s="3"/>
      <c r="K16" s="180">
        <f t="shared" ref="K16:L18" si="6">K8+K12</f>
        <v>41433.211999999985</v>
      </c>
      <c r="L16" s="181">
        <f t="shared" si="6"/>
        <v>38820.941999999995</v>
      </c>
      <c r="M16" s="250">
        <f>K16/K15</f>
        <v>0.62266738746012928</v>
      </c>
      <c r="N16" s="246">
        <f>L16/L15</f>
        <v>0.59618275380666952</v>
      </c>
      <c r="O16" s="207">
        <f t="shared" si="1"/>
        <v>-6.3047730887964726E-2</v>
      </c>
      <c r="P16" s="3"/>
      <c r="Q16" s="189">
        <f t="shared" si="2"/>
        <v>2.0284052634382315</v>
      </c>
      <c r="R16" s="190">
        <f t="shared" si="3"/>
        <v>1.9998763630395349</v>
      </c>
      <c r="S16" s="182">
        <f t="shared" si="4"/>
        <v>-1.4064694522799119E-2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83186.16</v>
      </c>
      <c r="F17" s="140">
        <f t="shared" si="5"/>
        <v>83093.789999999979</v>
      </c>
      <c r="G17" s="248">
        <f>E17/E15</f>
        <v>0.1583726905129694</v>
      </c>
      <c r="H17" s="215">
        <f>F17/F15</f>
        <v>0.1617784569908936</v>
      </c>
      <c r="I17" s="182">
        <f t="shared" si="0"/>
        <v>-1.1104010570992151E-3</v>
      </c>
      <c r="K17" s="19">
        <f t="shared" si="6"/>
        <v>8725.262999999999</v>
      </c>
      <c r="L17" s="140">
        <f t="shared" si="6"/>
        <v>8682.0160000000014</v>
      </c>
      <c r="M17" s="247">
        <f>K17/K15</f>
        <v>0.13112516396538437</v>
      </c>
      <c r="N17" s="215">
        <f>L17/L15</f>
        <v>0.13333185494245781</v>
      </c>
      <c r="O17" s="182">
        <f t="shared" si="1"/>
        <v>-4.9565268118562811E-3</v>
      </c>
      <c r="Q17" s="189">
        <f t="shared" si="2"/>
        <v>1.0488839730070483</v>
      </c>
      <c r="R17" s="190">
        <f t="shared" si="3"/>
        <v>1.0448453488521832</v>
      </c>
      <c r="S17" s="182">
        <f t="shared" si="4"/>
        <v>-3.8504012443690686E-3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237804.58999999997</v>
      </c>
      <c r="F18" s="142">
        <f>F10+F14</f>
        <v>236416.53999999998</v>
      </c>
      <c r="G18" s="249">
        <f>E18/E15</f>
        <v>0.45274060895025775</v>
      </c>
      <c r="H18" s="221">
        <f>F18/F15</f>
        <v>0.4602883446323231</v>
      </c>
      <c r="I18" s="208">
        <f t="shared" si="0"/>
        <v>-5.8369352753030908E-3</v>
      </c>
      <c r="K18" s="21">
        <f t="shared" si="6"/>
        <v>16383.009</v>
      </c>
      <c r="L18" s="142">
        <f t="shared" si="6"/>
        <v>17612.884000000005</v>
      </c>
      <c r="M18" s="249">
        <f>K18/K15</f>
        <v>0.24620744857448632</v>
      </c>
      <c r="N18" s="221">
        <f>L18/L15</f>
        <v>0.27048539125087262</v>
      </c>
      <c r="O18" s="186">
        <f t="shared" si="1"/>
        <v>7.5070153474249168E-2</v>
      </c>
      <c r="Q18" s="193">
        <f t="shared" si="2"/>
        <v>0.68892736679304645</v>
      </c>
      <c r="R18" s="194">
        <f t="shared" si="3"/>
        <v>0.74499373013411019</v>
      </c>
      <c r="S18" s="186">
        <f t="shared" si="4"/>
        <v>8.1382110863228427E-2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workbookViewId="0">
      <selection activeCell="J91" sqref="J91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41</v>
      </c>
    </row>
    <row r="3" spans="1:16" ht="8.25" customHeight="1" thickBot="1" x14ac:dyDescent="0.3"/>
    <row r="4" spans="1:16" x14ac:dyDescent="0.25">
      <c r="A4" s="377" t="s">
        <v>3</v>
      </c>
      <c r="B4" s="365" t="s">
        <v>1</v>
      </c>
      <c r="C4" s="363"/>
      <c r="D4" s="365" t="s">
        <v>104</v>
      </c>
      <c r="E4" s="363"/>
      <c r="F4" s="130" t="s">
        <v>0</v>
      </c>
      <c r="H4" s="375" t="s">
        <v>19</v>
      </c>
      <c r="I4" s="376"/>
      <c r="J4" s="365" t="s">
        <v>104</v>
      </c>
      <c r="K4" s="366"/>
      <c r="L4" s="130" t="s">
        <v>0</v>
      </c>
      <c r="N4" s="373" t="s">
        <v>22</v>
      </c>
      <c r="O4" s="363"/>
      <c r="P4" s="130" t="s">
        <v>0</v>
      </c>
    </row>
    <row r="5" spans="1:16" x14ac:dyDescent="0.25">
      <c r="A5" s="378"/>
      <c r="B5" s="368" t="s">
        <v>217</v>
      </c>
      <c r="C5" s="370"/>
      <c r="D5" s="368" t="str">
        <f>B5</f>
        <v>jan-maio</v>
      </c>
      <c r="E5" s="370"/>
      <c r="F5" s="131" t="s">
        <v>152</v>
      </c>
      <c r="H5" s="371" t="str">
        <f>B5</f>
        <v>jan-maio</v>
      </c>
      <c r="I5" s="370"/>
      <c r="J5" s="368" t="str">
        <f>B5</f>
        <v>jan-maio</v>
      </c>
      <c r="K5" s="369"/>
      <c r="L5" s="131" t="str">
        <f>F5</f>
        <v>2025/2024</v>
      </c>
      <c r="N5" s="371" t="str">
        <f>B5</f>
        <v>jan-maio</v>
      </c>
      <c r="O5" s="369"/>
      <c r="P5" s="131" t="str">
        <f>F5</f>
        <v>2025/2024</v>
      </c>
    </row>
    <row r="6" spans="1:16" ht="19.5" customHeight="1" thickBot="1" x14ac:dyDescent="0.3">
      <c r="A6" s="379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158</v>
      </c>
      <c r="B7" s="39">
        <v>116944.7</v>
      </c>
      <c r="C7" s="147">
        <v>132508.77000000002</v>
      </c>
      <c r="D7" s="247">
        <f>B7/$B$33</f>
        <v>0.22264336736101367</v>
      </c>
      <c r="E7" s="246">
        <f>C7/$C$33</f>
        <v>0.25798635912937912</v>
      </c>
      <c r="F7" s="52">
        <f>(C7-B7)/B7</f>
        <v>0.13308914384320128</v>
      </c>
      <c r="H7" s="39">
        <v>10734.88</v>
      </c>
      <c r="I7" s="147">
        <v>12583.212000000001</v>
      </c>
      <c r="J7" s="247">
        <f>H7/$H$33</f>
        <v>0.1613261285245757</v>
      </c>
      <c r="K7" s="246">
        <f>I7/$I$33</f>
        <v>0.1932434813635675</v>
      </c>
      <c r="L7" s="52">
        <f>(I7-H7)/H7</f>
        <v>0.17218003368458729</v>
      </c>
      <c r="N7" s="27">
        <f t="shared" ref="N7:N33" si="0">(H7/B7)*10</f>
        <v>0.91794497741240089</v>
      </c>
      <c r="O7" s="151">
        <f t="shared" ref="O7:O33" si="1">(I7/C7)*10</f>
        <v>0.94961352369356378</v>
      </c>
      <c r="P7" s="61">
        <f>(O7-N7)/N7</f>
        <v>3.4499394909740119E-2</v>
      </c>
    </row>
    <row r="8" spans="1:16" ht="20.100000000000001" customHeight="1" x14ac:dyDescent="0.25">
      <c r="A8" s="8" t="s">
        <v>153</v>
      </c>
      <c r="B8" s="19">
        <v>39094.310000000012</v>
      </c>
      <c r="C8" s="140">
        <v>39122.75</v>
      </c>
      <c r="D8" s="247">
        <f t="shared" ref="D8:D32" si="2">B8/$B$33</f>
        <v>7.4429100447094679E-2</v>
      </c>
      <c r="E8" s="215">
        <f t="shared" ref="E8:E32" si="3">C8/$C$33</f>
        <v>7.6169568486892714E-2</v>
      </c>
      <c r="F8" s="52">
        <f t="shared" ref="F8:F33" si="4">(C8-B8)/B8</f>
        <v>7.2747159369196607E-4</v>
      </c>
      <c r="H8" s="19">
        <v>5818.3170000000009</v>
      </c>
      <c r="I8" s="140">
        <v>5873.3089999999993</v>
      </c>
      <c r="J8" s="247">
        <f t="shared" ref="J8:J32" si="5">H8/$H$33</f>
        <v>8.7438942600077868E-2</v>
      </c>
      <c r="K8" s="215">
        <f t="shared" ref="K8:K32" si="6">I8/$I$33</f>
        <v>9.0197850778002714E-2</v>
      </c>
      <c r="L8" s="52">
        <f t="shared" ref="L8:L33" si="7">(I8-H8)/H8</f>
        <v>9.4515303995980904E-3</v>
      </c>
      <c r="N8" s="27">
        <f t="shared" si="0"/>
        <v>1.4882771943027002</v>
      </c>
      <c r="O8" s="152">
        <f t="shared" si="1"/>
        <v>1.501251573572921</v>
      </c>
      <c r="P8" s="52">
        <f t="shared" ref="P8:P71" si="8">(O8-N8)/N8</f>
        <v>8.7177169144889623E-3</v>
      </c>
    </row>
    <row r="9" spans="1:16" ht="20.100000000000001" customHeight="1" x14ac:dyDescent="0.25">
      <c r="A9" s="8" t="s">
        <v>164</v>
      </c>
      <c r="B9" s="19">
        <v>99106.300000000032</v>
      </c>
      <c r="C9" s="140">
        <v>77674.16</v>
      </c>
      <c r="D9" s="247">
        <f t="shared" si="2"/>
        <v>0.1886820040471337</v>
      </c>
      <c r="E9" s="215">
        <f t="shared" si="3"/>
        <v>0.15122677341909407</v>
      </c>
      <c r="F9" s="52">
        <f t="shared" si="4"/>
        <v>-0.21625406255707277</v>
      </c>
      <c r="H9" s="19">
        <v>5675.25</v>
      </c>
      <c r="I9" s="140">
        <v>4944.726999999999</v>
      </c>
      <c r="J9" s="247">
        <f t="shared" si="5"/>
        <v>8.5288900379799151E-2</v>
      </c>
      <c r="K9" s="215">
        <f t="shared" si="6"/>
        <v>7.5937388631172137E-2</v>
      </c>
      <c r="L9" s="52">
        <f t="shared" si="7"/>
        <v>-0.12872084930179306</v>
      </c>
      <c r="N9" s="27">
        <f t="shared" si="0"/>
        <v>0.57264270788032634</v>
      </c>
      <c r="O9" s="152">
        <f t="shared" si="1"/>
        <v>0.63659870927474449</v>
      </c>
      <c r="P9" s="52">
        <f t="shared" si="8"/>
        <v>0.11168569950214748</v>
      </c>
    </row>
    <row r="10" spans="1:16" ht="20.100000000000001" customHeight="1" x14ac:dyDescent="0.25">
      <c r="A10" s="8" t="s">
        <v>155</v>
      </c>
      <c r="B10" s="19">
        <v>29524.98</v>
      </c>
      <c r="C10" s="140">
        <v>23303.859999999997</v>
      </c>
      <c r="D10" s="247">
        <f t="shared" si="2"/>
        <v>5.6210678794905468E-2</v>
      </c>
      <c r="E10" s="215">
        <f t="shared" si="3"/>
        <v>4.5371170489777929E-2</v>
      </c>
      <c r="F10" s="52">
        <f t="shared" si="4"/>
        <v>-0.2107070013256572</v>
      </c>
      <c r="H10" s="19">
        <v>5855.0839999999998</v>
      </c>
      <c r="I10" s="140">
        <v>4238.4120000000003</v>
      </c>
      <c r="J10" s="247">
        <f t="shared" si="5"/>
        <v>8.7991485131290417E-2</v>
      </c>
      <c r="K10" s="215">
        <f t="shared" si="6"/>
        <v>6.5090335467058877E-2</v>
      </c>
      <c r="L10" s="52">
        <f t="shared" si="7"/>
        <v>-0.27611422825018389</v>
      </c>
      <c r="N10" s="27">
        <f t="shared" si="0"/>
        <v>1.9830949927823829</v>
      </c>
      <c r="O10" s="152">
        <f t="shared" si="1"/>
        <v>1.8187596389610994</v>
      </c>
      <c r="P10" s="52">
        <f t="shared" si="8"/>
        <v>-8.2868119993945763E-2</v>
      </c>
    </row>
    <row r="11" spans="1:16" ht="20.100000000000001" customHeight="1" x14ac:dyDescent="0.25">
      <c r="A11" s="8" t="s">
        <v>154</v>
      </c>
      <c r="B11" s="19">
        <v>14111.240000000002</v>
      </c>
      <c r="C11" s="140">
        <v>14333.630000000005</v>
      </c>
      <c r="D11" s="247">
        <f t="shared" si="2"/>
        <v>2.6865467107439932E-2</v>
      </c>
      <c r="E11" s="215">
        <f t="shared" si="3"/>
        <v>2.790668886902839E-2</v>
      </c>
      <c r="F11" s="52">
        <f t="shared" si="4"/>
        <v>1.5759777312270434E-2</v>
      </c>
      <c r="H11" s="19">
        <v>4271.5110000000013</v>
      </c>
      <c r="I11" s="140">
        <v>4118.1710000000003</v>
      </c>
      <c r="J11" s="247">
        <f t="shared" si="5"/>
        <v>6.4193203145274019E-2</v>
      </c>
      <c r="K11" s="215">
        <f t="shared" si="6"/>
        <v>6.3243764858327445E-2</v>
      </c>
      <c r="L11" s="52">
        <f t="shared" si="7"/>
        <v>-3.5898303902296168E-2</v>
      </c>
      <c r="N11" s="27">
        <f t="shared" si="0"/>
        <v>3.0270273909309182</v>
      </c>
      <c r="O11" s="152">
        <f t="shared" si="1"/>
        <v>2.8730830920011186</v>
      </c>
      <c r="P11" s="52">
        <f t="shared" si="8"/>
        <v>-5.0856592639703976E-2</v>
      </c>
    </row>
    <row r="12" spans="1:16" ht="20.100000000000001" customHeight="1" x14ac:dyDescent="0.25">
      <c r="A12" s="8" t="s">
        <v>174</v>
      </c>
      <c r="B12" s="19">
        <v>30006.690000000002</v>
      </c>
      <c r="C12" s="140">
        <v>39019.69</v>
      </c>
      <c r="D12" s="247">
        <f t="shared" si="2"/>
        <v>5.7127774965073715E-2</v>
      </c>
      <c r="E12" s="215">
        <f t="shared" si="3"/>
        <v>7.5968917057014723E-2</v>
      </c>
      <c r="F12" s="52">
        <f t="shared" si="4"/>
        <v>0.30036635163691827</v>
      </c>
      <c r="H12" s="19">
        <v>2078.8580000000002</v>
      </c>
      <c r="I12" s="140">
        <v>2757.2350000000001</v>
      </c>
      <c r="J12" s="247">
        <f t="shared" si="5"/>
        <v>3.1241533477071232E-2</v>
      </c>
      <c r="K12" s="215">
        <f t="shared" si="6"/>
        <v>4.2343536001577024E-2</v>
      </c>
      <c r="L12" s="52">
        <f t="shared" si="7"/>
        <v>0.32632195176390111</v>
      </c>
      <c r="N12" s="27">
        <f t="shared" si="0"/>
        <v>0.69279817267416033</v>
      </c>
      <c r="O12" s="152">
        <f t="shared" si="1"/>
        <v>0.70662657750484426</v>
      </c>
      <c r="P12" s="52">
        <f t="shared" si="8"/>
        <v>1.9960221282494289E-2</v>
      </c>
    </row>
    <row r="13" spans="1:16" ht="20.100000000000001" customHeight="1" x14ac:dyDescent="0.25">
      <c r="A13" s="8" t="s">
        <v>157</v>
      </c>
      <c r="B13" s="19">
        <v>31368.660000000003</v>
      </c>
      <c r="C13" s="140">
        <v>31350.369999999995</v>
      </c>
      <c r="D13" s="247">
        <f t="shared" si="2"/>
        <v>5.9720740589378873E-2</v>
      </c>
      <c r="E13" s="215">
        <f t="shared" si="3"/>
        <v>6.1037226544770659E-2</v>
      </c>
      <c r="F13" s="52">
        <f t="shared" si="4"/>
        <v>-5.8306602832279564E-4</v>
      </c>
      <c r="H13" s="19">
        <v>2886.0009999999997</v>
      </c>
      <c r="I13" s="140">
        <v>2745.8280000000004</v>
      </c>
      <c r="J13" s="247">
        <f t="shared" si="5"/>
        <v>4.3371455316506005E-2</v>
      </c>
      <c r="K13" s="215">
        <f t="shared" si="6"/>
        <v>4.216835589717171E-2</v>
      </c>
      <c r="L13" s="52">
        <f t="shared" si="7"/>
        <v>-4.8569976240479242E-2</v>
      </c>
      <c r="N13" s="27">
        <f t="shared" si="0"/>
        <v>0.92002686758057228</v>
      </c>
      <c r="O13" s="152">
        <f t="shared" si="1"/>
        <v>0.87585186394929337</v>
      </c>
      <c r="P13" s="52">
        <f t="shared" si="8"/>
        <v>-4.8014906072740574E-2</v>
      </c>
    </row>
    <row r="14" spans="1:16" ht="20.100000000000001" customHeight="1" x14ac:dyDescent="0.25">
      <c r="A14" s="8" t="s">
        <v>156</v>
      </c>
      <c r="B14" s="19">
        <v>13845.949999999999</v>
      </c>
      <c r="C14" s="140">
        <v>12857.000000000005</v>
      </c>
      <c r="D14" s="247">
        <f t="shared" si="2"/>
        <v>2.6360398823651068E-2</v>
      </c>
      <c r="E14" s="215">
        <f t="shared" si="3"/>
        <v>2.5031781815848326E-2</v>
      </c>
      <c r="F14" s="52">
        <f t="shared" si="4"/>
        <v>-7.1425218204600877E-2</v>
      </c>
      <c r="H14" s="19">
        <v>2841.1049999999991</v>
      </c>
      <c r="I14" s="140">
        <v>2672.0680000000002</v>
      </c>
      <c r="J14" s="247">
        <f t="shared" si="5"/>
        <v>4.2696748392326185E-2</v>
      </c>
      <c r="K14" s="215">
        <f t="shared" si="6"/>
        <v>4.1035605436845937E-2</v>
      </c>
      <c r="L14" s="52">
        <f t="shared" si="7"/>
        <v>-5.9496921092321103E-2</v>
      </c>
      <c r="N14" s="27">
        <f t="shared" si="0"/>
        <v>2.0519393757741429</v>
      </c>
      <c r="O14" s="152">
        <f t="shared" si="1"/>
        <v>2.0782982033133695</v>
      </c>
      <c r="P14" s="52">
        <f t="shared" si="8"/>
        <v>1.2845812040271456E-2</v>
      </c>
    </row>
    <row r="15" spans="1:16" ht="20.100000000000001" customHeight="1" x14ac:dyDescent="0.25">
      <c r="A15" s="8" t="s">
        <v>173</v>
      </c>
      <c r="B15" s="19">
        <v>9510.6299999999992</v>
      </c>
      <c r="C15" s="140">
        <v>8514.4599999999991</v>
      </c>
      <c r="D15" s="247">
        <f t="shared" si="2"/>
        <v>1.8106666560559627E-2</v>
      </c>
      <c r="E15" s="215">
        <f t="shared" si="3"/>
        <v>1.657712569026739E-2</v>
      </c>
      <c r="F15" s="52">
        <f t="shared" si="4"/>
        <v>-0.10474279832145716</v>
      </c>
      <c r="H15" s="19">
        <v>2813.346</v>
      </c>
      <c r="I15" s="140">
        <v>2530.529</v>
      </c>
      <c r="J15" s="247">
        <f t="shared" si="5"/>
        <v>4.2279580058659338E-2</v>
      </c>
      <c r="K15" s="215">
        <f t="shared" si="6"/>
        <v>3.8861956204144621E-2</v>
      </c>
      <c r="L15" s="52">
        <f t="shared" si="7"/>
        <v>-0.10052691705890424</v>
      </c>
      <c r="N15" s="27">
        <f t="shared" si="0"/>
        <v>2.9581068762006306</v>
      </c>
      <c r="O15" s="152">
        <f t="shared" si="1"/>
        <v>2.9720369817933263</v>
      </c>
      <c r="P15" s="52">
        <f t="shared" si="8"/>
        <v>4.7091285662360571E-3</v>
      </c>
    </row>
    <row r="16" spans="1:16" ht="20.100000000000001" customHeight="1" x14ac:dyDescent="0.25">
      <c r="A16" s="8" t="s">
        <v>163</v>
      </c>
      <c r="B16" s="19">
        <v>13818.599999999999</v>
      </c>
      <c r="C16" s="140">
        <v>12173.759999999998</v>
      </c>
      <c r="D16" s="247">
        <f t="shared" si="2"/>
        <v>2.6308328947057053E-2</v>
      </c>
      <c r="E16" s="215">
        <f t="shared" si="3"/>
        <v>2.3701555899393444E-2</v>
      </c>
      <c r="F16" s="52">
        <f t="shared" si="4"/>
        <v>-0.11903087143415399</v>
      </c>
      <c r="H16" s="19">
        <v>2634.6670000000004</v>
      </c>
      <c r="I16" s="140">
        <v>2253.3069999999998</v>
      </c>
      <c r="J16" s="247">
        <f t="shared" si="5"/>
        <v>3.9594352900214846E-2</v>
      </c>
      <c r="K16" s="215">
        <f t="shared" si="6"/>
        <v>3.4604589770950066E-2</v>
      </c>
      <c r="L16" s="52">
        <f t="shared" si="7"/>
        <v>-0.14474694524962758</v>
      </c>
      <c r="N16" s="27">
        <f t="shared" si="0"/>
        <v>1.9066092078792356</v>
      </c>
      <c r="O16" s="152">
        <f t="shared" si="1"/>
        <v>1.8509540191362406</v>
      </c>
      <c r="P16" s="52">
        <f t="shared" si="8"/>
        <v>-2.9190663987667165E-2</v>
      </c>
    </row>
    <row r="17" spans="1:16" ht="20.100000000000001" customHeight="1" x14ac:dyDescent="0.25">
      <c r="A17" s="8" t="s">
        <v>166</v>
      </c>
      <c r="B17" s="19">
        <v>8464.4</v>
      </c>
      <c r="C17" s="140">
        <v>10972.47</v>
      </c>
      <c r="D17" s="247">
        <f t="shared" si="2"/>
        <v>1.6114817676137216E-2</v>
      </c>
      <c r="E17" s="215">
        <f t="shared" si="3"/>
        <v>2.1362718754059356E-2</v>
      </c>
      <c r="F17" s="52">
        <f t="shared" si="4"/>
        <v>0.29630806672652521</v>
      </c>
      <c r="H17" s="19">
        <v>1592.837</v>
      </c>
      <c r="I17" s="140">
        <v>1887.7159999999997</v>
      </c>
      <c r="J17" s="247">
        <f t="shared" si="5"/>
        <v>2.3937503407648674E-2</v>
      </c>
      <c r="K17" s="215">
        <f t="shared" si="6"/>
        <v>2.8990118871533604E-2</v>
      </c>
      <c r="L17" s="52">
        <f t="shared" si="7"/>
        <v>0.18512817067910883</v>
      </c>
      <c r="N17" s="27">
        <f t="shared" si="0"/>
        <v>1.8818073342469637</v>
      </c>
      <c r="O17" s="152">
        <f t="shared" si="1"/>
        <v>1.7204111745122108</v>
      </c>
      <c r="P17" s="52">
        <f t="shared" si="8"/>
        <v>-8.5766569615022881E-2</v>
      </c>
    </row>
    <row r="18" spans="1:16" ht="20.100000000000001" customHeight="1" x14ac:dyDescent="0.25">
      <c r="A18" s="8" t="s">
        <v>171</v>
      </c>
      <c r="B18" s="19">
        <v>10750.150000000001</v>
      </c>
      <c r="C18" s="140">
        <v>13478.15</v>
      </c>
      <c r="D18" s="247">
        <f t="shared" si="2"/>
        <v>2.0466507636823228E-2</v>
      </c>
      <c r="E18" s="215">
        <f t="shared" si="3"/>
        <v>2.6241122352125376E-2</v>
      </c>
      <c r="F18" s="52">
        <f t="shared" si="4"/>
        <v>0.25376390096882351</v>
      </c>
      <c r="H18" s="19">
        <v>1426.5489999999998</v>
      </c>
      <c r="I18" s="140">
        <v>1753.7879999999993</v>
      </c>
      <c r="J18" s="247">
        <f t="shared" si="5"/>
        <v>2.143849091192495E-2</v>
      </c>
      <c r="K18" s="215">
        <f t="shared" si="6"/>
        <v>2.6933353637660095E-2</v>
      </c>
      <c r="L18" s="52">
        <f t="shared" si="7"/>
        <v>0.22939205032564577</v>
      </c>
      <c r="N18" s="27">
        <f t="shared" si="0"/>
        <v>1.3270038092491729</v>
      </c>
      <c r="O18" s="152">
        <f t="shared" si="1"/>
        <v>1.3012082518743295</v>
      </c>
      <c r="P18" s="52">
        <f t="shared" si="8"/>
        <v>-1.9438947495892037E-2</v>
      </c>
    </row>
    <row r="19" spans="1:16" ht="20.100000000000001" customHeight="1" x14ac:dyDescent="0.25">
      <c r="A19" s="8" t="s">
        <v>179</v>
      </c>
      <c r="B19" s="19">
        <v>3449.87</v>
      </c>
      <c r="C19" s="140">
        <v>5149.3100000000004</v>
      </c>
      <c r="D19" s="247">
        <f t="shared" si="2"/>
        <v>6.5679819073266267E-3</v>
      </c>
      <c r="E19" s="215">
        <f t="shared" si="3"/>
        <v>1.0025387292693934E-2</v>
      </c>
      <c r="F19" s="52">
        <f t="shared" si="4"/>
        <v>0.49260986645873628</v>
      </c>
      <c r="H19" s="19">
        <v>1070.105</v>
      </c>
      <c r="I19" s="140">
        <v>1620.136</v>
      </c>
      <c r="J19" s="247">
        <f t="shared" si="5"/>
        <v>1.6081772387282492E-2</v>
      </c>
      <c r="K19" s="215">
        <f t="shared" si="6"/>
        <v>2.488082700366526E-2</v>
      </c>
      <c r="L19" s="52">
        <f t="shared" si="7"/>
        <v>0.5139972245714205</v>
      </c>
      <c r="N19" s="27">
        <f t="shared" si="0"/>
        <v>3.1018705052654161</v>
      </c>
      <c r="O19" s="152">
        <f t="shared" si="1"/>
        <v>3.14631669097413</v>
      </c>
      <c r="P19" s="52">
        <f t="shared" si="8"/>
        <v>1.4328833403350229E-2</v>
      </c>
    </row>
    <row r="20" spans="1:16" ht="20.100000000000001" customHeight="1" x14ac:dyDescent="0.25">
      <c r="A20" s="8" t="s">
        <v>162</v>
      </c>
      <c r="B20" s="19">
        <v>6653.0999999999995</v>
      </c>
      <c r="C20" s="140">
        <v>6583.9599999999991</v>
      </c>
      <c r="D20" s="247">
        <f t="shared" si="2"/>
        <v>1.2666402046348059E-2</v>
      </c>
      <c r="E20" s="215">
        <f t="shared" si="3"/>
        <v>1.2818561888797748E-2</v>
      </c>
      <c r="F20" s="52">
        <f t="shared" si="4"/>
        <v>-1.0392148021223239E-2</v>
      </c>
      <c r="H20" s="19">
        <v>1471.855</v>
      </c>
      <c r="I20" s="140">
        <v>1415.749</v>
      </c>
      <c r="J20" s="247">
        <f t="shared" si="5"/>
        <v>2.2119359405930888E-2</v>
      </c>
      <c r="K20" s="215">
        <f t="shared" si="6"/>
        <v>2.1742005578304593E-2</v>
      </c>
      <c r="L20" s="52">
        <f t="shared" si="7"/>
        <v>-3.8119244083146771E-2</v>
      </c>
      <c r="N20" s="27">
        <f t="shared" si="0"/>
        <v>2.2122844989553743</v>
      </c>
      <c r="O20" s="152">
        <f t="shared" si="1"/>
        <v>2.1503001233300325</v>
      </c>
      <c r="P20" s="52">
        <f t="shared" si="8"/>
        <v>-2.8018266029803292E-2</v>
      </c>
    </row>
    <row r="21" spans="1:16" ht="20.100000000000001" customHeight="1" x14ac:dyDescent="0.25">
      <c r="A21" s="8" t="s">
        <v>161</v>
      </c>
      <c r="B21" s="19">
        <v>11617.109999999997</v>
      </c>
      <c r="C21" s="140">
        <v>9045.7700000000023</v>
      </c>
      <c r="D21" s="247">
        <f t="shared" si="2"/>
        <v>2.2117056090642028E-2</v>
      </c>
      <c r="E21" s="215">
        <f t="shared" si="3"/>
        <v>1.7611553316974896E-2</v>
      </c>
      <c r="F21" s="52">
        <f t="shared" si="4"/>
        <v>-0.22134076375277462</v>
      </c>
      <c r="H21" s="19">
        <v>1693.0809999999999</v>
      </c>
      <c r="I21" s="140">
        <v>1377.9620000000004</v>
      </c>
      <c r="J21" s="247">
        <f t="shared" si="5"/>
        <v>2.5443992201917221E-2</v>
      </c>
      <c r="K21" s="215">
        <f t="shared" si="6"/>
        <v>2.1161701326076702E-2</v>
      </c>
      <c r="L21" s="52">
        <f t="shared" si="7"/>
        <v>-0.18612163269211543</v>
      </c>
      <c r="N21" s="27">
        <f t="shared" si="0"/>
        <v>1.4574029169044627</v>
      </c>
      <c r="O21" s="152">
        <f t="shared" si="1"/>
        <v>1.5233219504807223</v>
      </c>
      <c r="P21" s="52">
        <f t="shared" si="8"/>
        <v>4.5230480062625547E-2</v>
      </c>
    </row>
    <row r="22" spans="1:16" ht="20.100000000000001" customHeight="1" x14ac:dyDescent="0.25">
      <c r="A22" s="8" t="s">
        <v>188</v>
      </c>
      <c r="B22" s="19">
        <v>11118.820000000002</v>
      </c>
      <c r="C22" s="140">
        <v>14513.629999999997</v>
      </c>
      <c r="D22" s="247">
        <f t="shared" si="2"/>
        <v>2.1168394342633623E-2</v>
      </c>
      <c r="E22" s="215">
        <f t="shared" si="3"/>
        <v>2.8257137708326243E-2</v>
      </c>
      <c r="F22" s="52">
        <f t="shared" si="4"/>
        <v>0.30532106824285271</v>
      </c>
      <c r="H22" s="19">
        <v>1085.652</v>
      </c>
      <c r="I22" s="140">
        <v>1373.73</v>
      </c>
      <c r="J22" s="247">
        <f t="shared" si="5"/>
        <v>1.6315416109445348E-2</v>
      </c>
      <c r="K22" s="215">
        <f t="shared" si="6"/>
        <v>2.1096709461270586E-2</v>
      </c>
      <c r="L22" s="52">
        <f t="shared" si="7"/>
        <v>0.26535022272330355</v>
      </c>
      <c r="N22" s="27">
        <f t="shared" si="0"/>
        <v>0.97640936718104976</v>
      </c>
      <c r="O22" s="152">
        <f t="shared" si="1"/>
        <v>0.94651028033648388</v>
      </c>
      <c r="P22" s="52">
        <f t="shared" si="8"/>
        <v>-3.0621466619975463E-2</v>
      </c>
    </row>
    <row r="23" spans="1:16" ht="20.100000000000001" customHeight="1" x14ac:dyDescent="0.25">
      <c r="A23" s="8" t="s">
        <v>167</v>
      </c>
      <c r="B23" s="19">
        <v>13296.550000000001</v>
      </c>
      <c r="C23" s="140">
        <v>7657.5400000000009</v>
      </c>
      <c r="D23" s="247">
        <f t="shared" si="2"/>
        <v>2.5314432088705915E-2</v>
      </c>
      <c r="E23" s="215">
        <f t="shared" si="3"/>
        <v>1.4908755582650006E-2</v>
      </c>
      <c r="F23" s="52">
        <f t="shared" si="4"/>
        <v>-0.42409572407880236</v>
      </c>
      <c r="H23" s="19">
        <v>1816.7270000000001</v>
      </c>
      <c r="I23" s="140">
        <v>1319.944</v>
      </c>
      <c r="J23" s="247">
        <f t="shared" si="5"/>
        <v>2.7302171379285738E-2</v>
      </c>
      <c r="K23" s="215">
        <f t="shared" si="6"/>
        <v>2.0270704631293879E-2</v>
      </c>
      <c r="L23" s="52">
        <f t="shared" si="7"/>
        <v>-0.27344945057787995</v>
      </c>
      <c r="N23" s="27">
        <f t="shared" si="0"/>
        <v>1.3663145703208726</v>
      </c>
      <c r="O23" s="152">
        <f t="shared" si="1"/>
        <v>1.7237180608916178</v>
      </c>
      <c r="P23" s="52">
        <f t="shared" si="8"/>
        <v>0.26158214099027777</v>
      </c>
    </row>
    <row r="24" spans="1:16" ht="20.100000000000001" customHeight="1" x14ac:dyDescent="0.25">
      <c r="A24" s="8" t="s">
        <v>159</v>
      </c>
      <c r="B24" s="19">
        <v>4681.7699999999995</v>
      </c>
      <c r="C24" s="140">
        <v>5240.3400000000011</v>
      </c>
      <c r="D24" s="247">
        <f t="shared" si="2"/>
        <v>8.9133157638590955E-3</v>
      </c>
      <c r="E24" s="215">
        <f t="shared" si="3"/>
        <v>1.0202617058478851E-2</v>
      </c>
      <c r="F24" s="52">
        <f t="shared" si="4"/>
        <v>0.11930744141638773</v>
      </c>
      <c r="H24" s="19">
        <v>1084.4039999999995</v>
      </c>
      <c r="I24" s="140">
        <v>1179.0619999999999</v>
      </c>
      <c r="J24" s="247">
        <f t="shared" si="5"/>
        <v>1.629666089202338E-2</v>
      </c>
      <c r="K24" s="215">
        <f t="shared" si="6"/>
        <v>1.8107145109173283E-2</v>
      </c>
      <c r="L24" s="52">
        <f t="shared" si="7"/>
        <v>8.7290345664531296E-2</v>
      </c>
      <c r="N24" s="27">
        <f t="shared" si="0"/>
        <v>2.3162265553412484</v>
      </c>
      <c r="O24" s="152">
        <f t="shared" si="1"/>
        <v>2.249972330039653</v>
      </c>
      <c r="P24" s="52">
        <f t="shared" si="8"/>
        <v>-2.8604380322301511E-2</v>
      </c>
    </row>
    <row r="25" spans="1:16" ht="20.100000000000001" customHeight="1" x14ac:dyDescent="0.25">
      <c r="A25" s="8" t="s">
        <v>194</v>
      </c>
      <c r="B25" s="19">
        <v>13747.810000000003</v>
      </c>
      <c r="C25" s="140">
        <v>14315.000000000004</v>
      </c>
      <c r="D25" s="247">
        <f t="shared" si="2"/>
        <v>2.6173556494987957E-2</v>
      </c>
      <c r="E25" s="215">
        <f t="shared" si="3"/>
        <v>2.7870417414161058E-2</v>
      </c>
      <c r="F25" s="52">
        <f t="shared" si="4"/>
        <v>4.125675289373365E-2</v>
      </c>
      <c r="H25" s="19">
        <v>530.25599999999997</v>
      </c>
      <c r="I25" s="140">
        <v>646.68799999999999</v>
      </c>
      <c r="J25" s="247">
        <f t="shared" si="5"/>
        <v>7.9688033407851241E-3</v>
      </c>
      <c r="K25" s="215">
        <f t="shared" si="6"/>
        <v>9.9313466606175543E-3</v>
      </c>
      <c r="L25" s="52">
        <f t="shared" si="7"/>
        <v>0.21957695905374011</v>
      </c>
      <c r="N25" s="27">
        <f t="shared" si="0"/>
        <v>0.3857021591075232</v>
      </c>
      <c r="O25" s="152">
        <f t="shared" si="1"/>
        <v>0.4517555012224938</v>
      </c>
      <c r="P25" s="52">
        <f t="shared" si="8"/>
        <v>0.17125478962267551</v>
      </c>
    </row>
    <row r="26" spans="1:16" ht="20.100000000000001" customHeight="1" x14ac:dyDescent="0.25">
      <c r="A26" s="8" t="s">
        <v>160</v>
      </c>
      <c r="B26" s="19">
        <v>4901.8499999999985</v>
      </c>
      <c r="C26" s="140">
        <v>2619.9599999999996</v>
      </c>
      <c r="D26" s="247">
        <f t="shared" si="2"/>
        <v>9.3323116849124803E-3</v>
      </c>
      <c r="E26" s="215">
        <f t="shared" si="3"/>
        <v>5.1008996722602422E-3</v>
      </c>
      <c r="F26" s="52">
        <f t="shared" si="4"/>
        <v>-0.46551608066342293</v>
      </c>
      <c r="H26" s="19">
        <v>1050.6780000000001</v>
      </c>
      <c r="I26" s="140">
        <v>635.18499999999995</v>
      </c>
      <c r="J26" s="247">
        <f t="shared" si="5"/>
        <v>1.578981917505777E-2</v>
      </c>
      <c r="K26" s="215">
        <f t="shared" si="6"/>
        <v>9.7546922606022695E-3</v>
      </c>
      <c r="L26" s="52">
        <f t="shared" si="7"/>
        <v>-0.39545226986764748</v>
      </c>
      <c r="N26" s="27">
        <f t="shared" si="0"/>
        <v>2.143431561553292</v>
      </c>
      <c r="O26" s="152">
        <f t="shared" si="1"/>
        <v>2.4244072428586696</v>
      </c>
      <c r="P26" s="52">
        <f t="shared" si="8"/>
        <v>0.13108684519964869</v>
      </c>
    </row>
    <row r="27" spans="1:16" ht="20.100000000000001" customHeight="1" x14ac:dyDescent="0.25">
      <c r="A27" s="8" t="s">
        <v>169</v>
      </c>
      <c r="B27" s="19">
        <v>1386.4099999999999</v>
      </c>
      <c r="C27" s="140">
        <v>2236</v>
      </c>
      <c r="D27" s="247">
        <f t="shared" si="2"/>
        <v>2.6394953421829542E-3</v>
      </c>
      <c r="E27" s="215">
        <f t="shared" si="3"/>
        <v>4.3533533592779675E-3</v>
      </c>
      <c r="F27" s="52">
        <f t="shared" si="4"/>
        <v>0.61279852280349989</v>
      </c>
      <c r="H27" s="19">
        <v>251.32300000000001</v>
      </c>
      <c r="I27" s="140">
        <v>426.36899999999997</v>
      </c>
      <c r="J27" s="247">
        <f t="shared" si="5"/>
        <v>3.7769371058811968E-3</v>
      </c>
      <c r="K27" s="215">
        <f t="shared" si="6"/>
        <v>6.5478535929858689E-3</v>
      </c>
      <c r="L27" s="52">
        <f t="shared" si="7"/>
        <v>0.6964981318860588</v>
      </c>
      <c r="N27" s="27">
        <f t="shared" si="0"/>
        <v>1.8127610158611089</v>
      </c>
      <c r="O27" s="152">
        <f t="shared" si="1"/>
        <v>1.9068381037567084</v>
      </c>
      <c r="P27" s="52">
        <f t="shared" si="8"/>
        <v>5.1897126577885033E-2</v>
      </c>
    </row>
    <row r="28" spans="1:16" ht="20.100000000000001" customHeight="1" x14ac:dyDescent="0.25">
      <c r="A28" s="8" t="s">
        <v>192</v>
      </c>
      <c r="B28" s="19">
        <v>1542.52</v>
      </c>
      <c r="C28" s="140">
        <v>1464.24</v>
      </c>
      <c r="D28" s="247">
        <f t="shared" si="2"/>
        <v>2.9367029632100541E-3</v>
      </c>
      <c r="E28" s="215">
        <f t="shared" si="3"/>
        <v>2.8507844914083952E-3</v>
      </c>
      <c r="F28" s="52">
        <f t="shared" ref="F28:F29" si="9">(C28-B28)/B28</f>
        <v>-5.0748126442444814E-2</v>
      </c>
      <c r="H28" s="19">
        <v>385.36899999999997</v>
      </c>
      <c r="I28" s="140">
        <v>350.99700000000001</v>
      </c>
      <c r="J28" s="247">
        <f t="shared" si="5"/>
        <v>5.7914097617660573E-3</v>
      </c>
      <c r="K28" s="215">
        <f t="shared" si="6"/>
        <v>5.3903472522093803E-3</v>
      </c>
      <c r="L28" s="52">
        <f t="shared" ref="L28" si="10">(I28-H28)/H28</f>
        <v>-8.919243634023484E-2</v>
      </c>
      <c r="N28" s="27">
        <f t="shared" si="0"/>
        <v>2.498307963592044</v>
      </c>
      <c r="O28" s="152">
        <f t="shared" si="1"/>
        <v>2.3971275200786755</v>
      </c>
      <c r="P28" s="52">
        <f t="shared" ref="P28" si="11">(O28-N28)/N28</f>
        <v>-4.0499588116387472E-2</v>
      </c>
    </row>
    <row r="29" spans="1:16" ht="20.100000000000001" customHeight="1" x14ac:dyDescent="0.25">
      <c r="A29" s="8" t="s">
        <v>172</v>
      </c>
      <c r="B29" s="19">
        <v>1673.1799999999998</v>
      </c>
      <c r="C29" s="140">
        <v>1366.39</v>
      </c>
      <c r="D29" s="247">
        <f t="shared" si="2"/>
        <v>3.1854579934028717E-3</v>
      </c>
      <c r="E29" s="215">
        <f t="shared" si="3"/>
        <v>2.6602766084900817E-3</v>
      </c>
      <c r="F29" s="52">
        <f t="shared" si="9"/>
        <v>-0.18335743912788807</v>
      </c>
      <c r="H29" s="19">
        <v>331.161</v>
      </c>
      <c r="I29" s="140">
        <v>309.42199999999997</v>
      </c>
      <c r="J29" s="247">
        <f t="shared" si="5"/>
        <v>4.9767600614377631E-3</v>
      </c>
      <c r="K29" s="215">
        <f t="shared" si="6"/>
        <v>4.7518697523714747E-3</v>
      </c>
      <c r="L29" s="52">
        <f t="shared" ref="L29:L32" si="12">(I29-H29)/H29</f>
        <v>-6.5644807208578404E-2</v>
      </c>
      <c r="N29" s="27">
        <f t="shared" ref="N29:N30" si="13">(H29/B29)*10</f>
        <v>1.9792311646087093</v>
      </c>
      <c r="O29" s="152">
        <f t="shared" ref="O29:O30" si="14">(I29/C29)*10</f>
        <v>2.2645218422265967</v>
      </c>
      <c r="P29" s="52">
        <f t="shared" ref="P29:P30" si="15">(O29-N29)/N29</f>
        <v>0.14414217132352444</v>
      </c>
    </row>
    <row r="30" spans="1:16" ht="20.100000000000001" customHeight="1" x14ac:dyDescent="0.25">
      <c r="A30" s="8" t="s">
        <v>177</v>
      </c>
      <c r="B30" s="19">
        <v>1512.04</v>
      </c>
      <c r="C30" s="140">
        <v>1701.1299999999999</v>
      </c>
      <c r="D30" s="247">
        <f t="shared" si="2"/>
        <v>2.8786740842855394E-3</v>
      </c>
      <c r="E30" s="215">
        <f t="shared" si="3"/>
        <v>3.3119946333043508E-3</v>
      </c>
      <c r="F30" s="52">
        <f t="shared" si="4"/>
        <v>0.12505621544403583</v>
      </c>
      <c r="H30" s="19">
        <v>279.649</v>
      </c>
      <c r="I30" s="140">
        <v>298.75099999999992</v>
      </c>
      <c r="J30" s="247">
        <f t="shared" si="5"/>
        <v>4.2026264397710148E-3</v>
      </c>
      <c r="K30" s="215">
        <f t="shared" si="6"/>
        <v>4.5879925809759175E-3</v>
      </c>
      <c r="L30" s="52">
        <f t="shared" si="12"/>
        <v>6.8307056345632985E-2</v>
      </c>
      <c r="N30" s="27">
        <f t="shared" si="13"/>
        <v>1.8494814951985397</v>
      </c>
      <c r="O30" s="152">
        <f t="shared" si="14"/>
        <v>1.7561914727269516</v>
      </c>
      <c r="P30" s="52">
        <f t="shared" si="15"/>
        <v>-5.0441176466906712E-2</v>
      </c>
    </row>
    <row r="31" spans="1:16" ht="20.100000000000001" customHeight="1" x14ac:dyDescent="0.25">
      <c r="A31" s="8" t="s">
        <v>170</v>
      </c>
      <c r="B31" s="19">
        <v>1227.0999999999999</v>
      </c>
      <c r="C31" s="140">
        <v>1249.6399999999999</v>
      </c>
      <c r="D31" s="247">
        <f t="shared" si="2"/>
        <v>2.336195450402625E-3</v>
      </c>
      <c r="E31" s="215">
        <f t="shared" si="3"/>
        <v>2.4329715974454914E-3</v>
      </c>
      <c r="F31" s="52">
        <f t="shared" si="4"/>
        <v>1.8368511123787765E-2</v>
      </c>
      <c r="H31" s="19">
        <v>393.61400000000003</v>
      </c>
      <c r="I31" s="140">
        <v>296.05899999999997</v>
      </c>
      <c r="J31" s="247">
        <f t="shared" si="5"/>
        <v>5.9153174281475294E-3</v>
      </c>
      <c r="K31" s="215">
        <f t="shared" si="6"/>
        <v>4.5466508749130528E-3</v>
      </c>
      <c r="L31" s="52">
        <f t="shared" si="12"/>
        <v>-0.2478443348051646</v>
      </c>
      <c r="N31" s="27">
        <f t="shared" ref="N31:N32" si="16">(H31/B31)*10</f>
        <v>3.207676635970989</v>
      </c>
      <c r="O31" s="152">
        <f t="shared" ref="O31:O32" si="17">(I31/C31)*10</f>
        <v>2.3691543164431357</v>
      </c>
      <c r="P31" s="52">
        <f t="shared" ref="P31:P32" si="18">(O31-N31)/N31</f>
        <v>-0.26141111299207564</v>
      </c>
    </row>
    <row r="32" spans="1:16" ht="20.100000000000001" customHeight="1" thickBot="1" x14ac:dyDescent="0.3">
      <c r="A32" s="8" t="s">
        <v>17</v>
      </c>
      <c r="B32" s="19">
        <f>B33-SUM(B7:B31)</f>
        <v>31900.969999999797</v>
      </c>
      <c r="C32" s="140">
        <f>C33-SUM(C7:C31)</f>
        <v>25175.060000000056</v>
      </c>
      <c r="D32" s="247">
        <f t="shared" si="2"/>
        <v>6.0734170790832175E-2</v>
      </c>
      <c r="E32" s="215">
        <f t="shared" si="3"/>
        <v>4.9014280868078998E-2</v>
      </c>
      <c r="F32" s="52">
        <f t="shared" si="4"/>
        <v>-0.21083716263172511</v>
      </c>
      <c r="H32" s="19">
        <f>H33-SUM(H7:H31)</f>
        <v>6469.2050000000163</v>
      </c>
      <c r="I32" s="140">
        <f>I33-SUM(I7:I31)</f>
        <v>5507.485999999968</v>
      </c>
      <c r="J32" s="247">
        <f t="shared" si="5"/>
        <v>9.7220630065900177E-2</v>
      </c>
      <c r="K32" s="215">
        <f t="shared" si="6"/>
        <v>8.457981699752834E-2</v>
      </c>
      <c r="L32" s="52">
        <f t="shared" si="12"/>
        <v>-0.14866107968445053</v>
      </c>
      <c r="N32" s="27">
        <f t="shared" si="16"/>
        <v>2.0279022863568277</v>
      </c>
      <c r="O32" s="152">
        <f t="shared" si="17"/>
        <v>2.1876754216275773</v>
      </c>
      <c r="P32" s="52">
        <f t="shared" si="18"/>
        <v>7.8787393428992922E-2</v>
      </c>
    </row>
    <row r="33" spans="1:16" ht="26.25" customHeight="1" thickBot="1" x14ac:dyDescent="0.3">
      <c r="A33" s="12" t="s">
        <v>18</v>
      </c>
      <c r="B33" s="17">
        <v>525255.70999999973</v>
      </c>
      <c r="C33" s="145">
        <v>513627.04000000021</v>
      </c>
      <c r="D33" s="243">
        <f>SUM(D7:D32)</f>
        <v>1.0000000000000002</v>
      </c>
      <c r="E33" s="244">
        <f>SUM(E7:E32)</f>
        <v>0.99999999999999989</v>
      </c>
      <c r="F33" s="57">
        <f t="shared" si="4"/>
        <v>-2.2139064418737159E-2</v>
      </c>
      <c r="G33" s="1"/>
      <c r="H33" s="17">
        <v>66541.484000000011</v>
      </c>
      <c r="I33" s="145">
        <v>65115.841999999975</v>
      </c>
      <c r="J33" s="243">
        <f>SUM(J7:J32)</f>
        <v>1</v>
      </c>
      <c r="K33" s="244">
        <f>SUM(K7:K32)</f>
        <v>0.99999999999999978</v>
      </c>
      <c r="L33" s="57">
        <f t="shared" si="7"/>
        <v>-2.1424860317212583E-2</v>
      </c>
      <c r="N33" s="29">
        <f t="shared" si="0"/>
        <v>1.2668398026553591</v>
      </c>
      <c r="O33" s="146">
        <f t="shared" si="1"/>
        <v>1.2677650693779663</v>
      </c>
      <c r="P33" s="57">
        <f t="shared" si="8"/>
        <v>7.3037389626357766E-4</v>
      </c>
    </row>
    <row r="35" spans="1:16" ht="15.75" thickBot="1" x14ac:dyDescent="0.3"/>
    <row r="36" spans="1:16" x14ac:dyDescent="0.25">
      <c r="A36" s="377" t="s">
        <v>2</v>
      </c>
      <c r="B36" s="365" t="s">
        <v>1</v>
      </c>
      <c r="C36" s="363"/>
      <c r="D36" s="365" t="s">
        <v>104</v>
      </c>
      <c r="E36" s="363"/>
      <c r="F36" s="130" t="s">
        <v>0</v>
      </c>
      <c r="H36" s="375" t="s">
        <v>19</v>
      </c>
      <c r="I36" s="376"/>
      <c r="J36" s="365" t="s">
        <v>104</v>
      </c>
      <c r="K36" s="366"/>
      <c r="L36" s="130" t="s">
        <v>0</v>
      </c>
      <c r="N36" s="373" t="s">
        <v>22</v>
      </c>
      <c r="O36" s="363"/>
      <c r="P36" s="130" t="s">
        <v>0</v>
      </c>
    </row>
    <row r="37" spans="1:16" x14ac:dyDescent="0.25">
      <c r="A37" s="378"/>
      <c r="B37" s="368" t="str">
        <f>B5</f>
        <v>jan-maio</v>
      </c>
      <c r="C37" s="370"/>
      <c r="D37" s="368" t="str">
        <f>B5</f>
        <v>jan-maio</v>
      </c>
      <c r="E37" s="370"/>
      <c r="F37" s="131" t="str">
        <f>F5</f>
        <v>2025/2024</v>
      </c>
      <c r="H37" s="371" t="str">
        <f>B5</f>
        <v>jan-maio</v>
      </c>
      <c r="I37" s="370"/>
      <c r="J37" s="368" t="str">
        <f>B5</f>
        <v>jan-maio</v>
      </c>
      <c r="K37" s="369"/>
      <c r="L37" s="131" t="str">
        <f>L5</f>
        <v>2025/2024</v>
      </c>
      <c r="N37" s="371" t="str">
        <f>B5</f>
        <v>jan-maio</v>
      </c>
      <c r="O37" s="369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153</v>
      </c>
      <c r="B39" s="39">
        <v>39094.310000000012</v>
      </c>
      <c r="C39" s="147">
        <v>39122.75</v>
      </c>
      <c r="D39" s="247">
        <f t="shared" ref="D39:D61" si="19">B39/$B$62</f>
        <v>0.16082625385704943</v>
      </c>
      <c r="E39" s="246">
        <f t="shared" ref="E39:E61" si="20">C39/$C$62</f>
        <v>0.17970708517958053</v>
      </c>
      <c r="F39" s="52">
        <f>(C39-B39)/B39</f>
        <v>7.2747159369196607E-4</v>
      </c>
      <c r="H39" s="39">
        <v>5818.3170000000009</v>
      </c>
      <c r="I39" s="147">
        <v>5873.3089999999993</v>
      </c>
      <c r="J39" s="247">
        <f t="shared" ref="J39:J61" si="21">H39/$H$62</f>
        <v>0.20434995126319011</v>
      </c>
      <c r="K39" s="246">
        <f t="shared" ref="K39:K61" si="22">I39/$I$62</f>
        <v>0.21408551728803607</v>
      </c>
      <c r="L39" s="52">
        <f>(I39-H39)/H39</f>
        <v>9.4515303995980904E-3</v>
      </c>
      <c r="N39" s="27">
        <f t="shared" ref="N39:N62" si="23">(H39/B39)*10</f>
        <v>1.4882771943027002</v>
      </c>
      <c r="O39" s="151">
        <f t="shared" ref="O39:O62" si="24">(I39/C39)*10</f>
        <v>1.501251573572921</v>
      </c>
      <c r="P39" s="61">
        <f t="shared" si="8"/>
        <v>8.7177169144889623E-3</v>
      </c>
    </row>
    <row r="40" spans="1:16" ht="20.100000000000001" customHeight="1" x14ac:dyDescent="0.25">
      <c r="A40" s="38" t="s">
        <v>164</v>
      </c>
      <c r="B40" s="19">
        <v>99106.300000000032</v>
      </c>
      <c r="C40" s="140">
        <v>77674.16</v>
      </c>
      <c r="D40" s="247">
        <f t="shared" si="19"/>
        <v>0.40770370324052013</v>
      </c>
      <c r="E40" s="215">
        <f t="shared" si="20"/>
        <v>0.35678976777891042</v>
      </c>
      <c r="F40" s="52">
        <f t="shared" ref="F40:F62" si="25">(C40-B40)/B40</f>
        <v>-0.21625406255707277</v>
      </c>
      <c r="H40" s="19">
        <v>5675.25</v>
      </c>
      <c r="I40" s="140">
        <v>4944.726999999999</v>
      </c>
      <c r="J40" s="247">
        <f t="shared" si="21"/>
        <v>0.19932517614740131</v>
      </c>
      <c r="K40" s="215">
        <f t="shared" si="22"/>
        <v>0.18023816517113583</v>
      </c>
      <c r="L40" s="52">
        <f t="shared" ref="L40:L62" si="26">(I40-H40)/H40</f>
        <v>-0.12872084930179306</v>
      </c>
      <c r="N40" s="27">
        <f t="shared" si="23"/>
        <v>0.57264270788032634</v>
      </c>
      <c r="O40" s="152">
        <f t="shared" si="24"/>
        <v>0.63659870927474449</v>
      </c>
      <c r="P40" s="52">
        <f t="shared" si="8"/>
        <v>0.11168569950214748</v>
      </c>
    </row>
    <row r="41" spans="1:16" ht="20.100000000000001" customHeight="1" x14ac:dyDescent="0.25">
      <c r="A41" s="38" t="s">
        <v>157</v>
      </c>
      <c r="B41" s="19">
        <v>31368.660000000003</v>
      </c>
      <c r="C41" s="140">
        <v>31350.369999999995</v>
      </c>
      <c r="D41" s="247">
        <f t="shared" si="19"/>
        <v>0.12904445880527041</v>
      </c>
      <c r="E41" s="215">
        <f t="shared" si="20"/>
        <v>0.14400530668220832</v>
      </c>
      <c r="F41" s="52">
        <f t="shared" si="25"/>
        <v>-5.8306602832279564E-4</v>
      </c>
      <c r="H41" s="19">
        <v>2886.0009999999997</v>
      </c>
      <c r="I41" s="140">
        <v>2745.8280000000004</v>
      </c>
      <c r="J41" s="247">
        <f t="shared" si="21"/>
        <v>0.10136164181077068</v>
      </c>
      <c r="K41" s="215">
        <f t="shared" si="22"/>
        <v>0.10008702211376477</v>
      </c>
      <c r="L41" s="52">
        <f t="shared" si="26"/>
        <v>-4.8569976240479242E-2</v>
      </c>
      <c r="N41" s="27">
        <f t="shared" si="23"/>
        <v>0.92002686758057228</v>
      </c>
      <c r="O41" s="152">
        <f t="shared" si="24"/>
        <v>0.87585186394929337</v>
      </c>
      <c r="P41" s="52">
        <f t="shared" si="8"/>
        <v>-4.8014906072740574E-2</v>
      </c>
    </row>
    <row r="42" spans="1:16" ht="20.100000000000001" customHeight="1" x14ac:dyDescent="0.25">
      <c r="A42" s="38" t="s">
        <v>173</v>
      </c>
      <c r="B42" s="19">
        <v>9510.6299999999992</v>
      </c>
      <c r="C42" s="140">
        <v>8514.4599999999991</v>
      </c>
      <c r="D42" s="247">
        <f t="shared" si="19"/>
        <v>3.9124849491408584E-2</v>
      </c>
      <c r="E42" s="215">
        <f t="shared" si="20"/>
        <v>3.9110461009978364E-2</v>
      </c>
      <c r="F42" s="52">
        <f t="shared" si="25"/>
        <v>-0.10474279832145716</v>
      </c>
      <c r="H42" s="19">
        <v>2813.346</v>
      </c>
      <c r="I42" s="140">
        <v>2530.529</v>
      </c>
      <c r="J42" s="247">
        <f t="shared" si="21"/>
        <v>9.8809865118468232E-2</v>
      </c>
      <c r="K42" s="215">
        <f t="shared" si="22"/>
        <v>9.223924877396654E-2</v>
      </c>
      <c r="L42" s="52">
        <f t="shared" si="26"/>
        <v>-0.10052691705890424</v>
      </c>
      <c r="N42" s="27">
        <f t="shared" si="23"/>
        <v>2.9581068762006306</v>
      </c>
      <c r="O42" s="152">
        <f t="shared" si="24"/>
        <v>2.9720369817933263</v>
      </c>
      <c r="P42" s="52">
        <f t="shared" si="8"/>
        <v>4.7091285662360571E-3</v>
      </c>
    </row>
    <row r="43" spans="1:16" ht="20.100000000000001" customHeight="1" x14ac:dyDescent="0.25">
      <c r="A43" s="38" t="s">
        <v>166</v>
      </c>
      <c r="B43" s="19">
        <v>8464.4</v>
      </c>
      <c r="C43" s="140">
        <v>10972.47</v>
      </c>
      <c r="D43" s="247">
        <f t="shared" si="19"/>
        <v>3.482086633956729E-2</v>
      </c>
      <c r="E43" s="215">
        <f t="shared" si="20"/>
        <v>5.0401124688841961E-2</v>
      </c>
      <c r="F43" s="52">
        <f t="shared" si="25"/>
        <v>0.29630806672652521</v>
      </c>
      <c r="H43" s="19">
        <v>1592.837</v>
      </c>
      <c r="I43" s="140">
        <v>1887.7159999999997</v>
      </c>
      <c r="J43" s="247">
        <f t="shared" si="21"/>
        <v>5.5943353261811948E-2</v>
      </c>
      <c r="K43" s="215">
        <f t="shared" si="22"/>
        <v>6.8808342342094084E-2</v>
      </c>
      <c r="L43" s="52">
        <f t="shared" si="26"/>
        <v>0.18512817067910883</v>
      </c>
      <c r="N43" s="27">
        <f t="shared" si="23"/>
        <v>1.8818073342469637</v>
      </c>
      <c r="O43" s="152">
        <f t="shared" si="24"/>
        <v>1.7204111745122108</v>
      </c>
      <c r="P43" s="52">
        <f t="shared" si="8"/>
        <v>-8.5766569615022881E-2</v>
      </c>
    </row>
    <row r="44" spans="1:16" ht="20.100000000000001" customHeight="1" x14ac:dyDescent="0.25">
      <c r="A44" s="38" t="s">
        <v>171</v>
      </c>
      <c r="B44" s="19">
        <v>10750.150000000001</v>
      </c>
      <c r="C44" s="140">
        <v>13478.15</v>
      </c>
      <c r="D44" s="247">
        <f t="shared" si="19"/>
        <v>4.4223989447604008E-2</v>
      </c>
      <c r="E44" s="215">
        <f t="shared" si="20"/>
        <v>6.1910756532021986E-2</v>
      </c>
      <c r="F44" s="52">
        <f t="shared" si="25"/>
        <v>0.25376390096882351</v>
      </c>
      <c r="H44" s="19">
        <v>1426.5489999999998</v>
      </c>
      <c r="I44" s="140">
        <v>1753.7879999999993</v>
      </c>
      <c r="J44" s="247">
        <f t="shared" si="21"/>
        <v>5.010301408887699E-2</v>
      </c>
      <c r="K44" s="215">
        <f t="shared" si="22"/>
        <v>6.3926589115871499E-2</v>
      </c>
      <c r="L44" s="52">
        <f t="shared" si="26"/>
        <v>0.22939205032564577</v>
      </c>
      <c r="N44" s="27">
        <f t="shared" si="23"/>
        <v>1.3270038092491729</v>
      </c>
      <c r="O44" s="152">
        <f t="shared" si="24"/>
        <v>1.3012082518743295</v>
      </c>
      <c r="P44" s="52">
        <f t="shared" si="8"/>
        <v>-1.9438947495892037E-2</v>
      </c>
    </row>
    <row r="45" spans="1:16" ht="20.100000000000001" customHeight="1" x14ac:dyDescent="0.25">
      <c r="A45" s="38" t="s">
        <v>179</v>
      </c>
      <c r="B45" s="19">
        <v>3449.87</v>
      </c>
      <c r="C45" s="140">
        <v>5149.3100000000004</v>
      </c>
      <c r="D45" s="247">
        <f t="shared" si="19"/>
        <v>1.4192082387278837E-2</v>
      </c>
      <c r="E45" s="215">
        <f t="shared" si="20"/>
        <v>2.3652925491844667E-2</v>
      </c>
      <c r="F45" s="52">
        <f t="shared" si="25"/>
        <v>0.49260986645873628</v>
      </c>
      <c r="H45" s="19">
        <v>1070.105</v>
      </c>
      <c r="I45" s="140">
        <v>1620.136</v>
      </c>
      <c r="J45" s="247">
        <f t="shared" si="21"/>
        <v>3.7584047860660739E-2</v>
      </c>
      <c r="K45" s="215">
        <f t="shared" si="22"/>
        <v>5.9054896249621742E-2</v>
      </c>
      <c r="L45" s="52">
        <f t="shared" si="26"/>
        <v>0.5139972245714205</v>
      </c>
      <c r="N45" s="27">
        <f t="shared" si="23"/>
        <v>3.1018705052654161</v>
      </c>
      <c r="O45" s="152">
        <f t="shared" si="24"/>
        <v>3.14631669097413</v>
      </c>
      <c r="P45" s="52">
        <f t="shared" si="8"/>
        <v>1.4328833403350229E-2</v>
      </c>
    </row>
    <row r="46" spans="1:16" ht="20.100000000000001" customHeight="1" x14ac:dyDescent="0.25">
      <c r="A46" s="38" t="s">
        <v>162</v>
      </c>
      <c r="B46" s="19">
        <v>6653.0999999999995</v>
      </c>
      <c r="C46" s="140">
        <v>6583.9599999999991</v>
      </c>
      <c r="D46" s="247">
        <f t="shared" si="19"/>
        <v>2.7369536629149746E-2</v>
      </c>
      <c r="E46" s="215">
        <f t="shared" si="20"/>
        <v>3.0242870466389783E-2</v>
      </c>
      <c r="F46" s="52">
        <f t="shared" si="25"/>
        <v>-1.0392148021223239E-2</v>
      </c>
      <c r="H46" s="19">
        <v>1471.855</v>
      </c>
      <c r="I46" s="140">
        <v>1415.749</v>
      </c>
      <c r="J46" s="247">
        <f t="shared" si="21"/>
        <v>5.1694243802199613E-2</v>
      </c>
      <c r="K46" s="215">
        <f t="shared" si="22"/>
        <v>5.160487163454533E-2</v>
      </c>
      <c r="L46" s="52">
        <f t="shared" si="26"/>
        <v>-3.8119244083146771E-2</v>
      </c>
      <c r="N46" s="27">
        <f t="shared" si="23"/>
        <v>2.2122844989553743</v>
      </c>
      <c r="O46" s="152">
        <f t="shared" si="24"/>
        <v>2.1503001233300325</v>
      </c>
      <c r="P46" s="52">
        <f t="shared" si="8"/>
        <v>-2.8018266029803292E-2</v>
      </c>
    </row>
    <row r="47" spans="1:16" ht="20.100000000000001" customHeight="1" x14ac:dyDescent="0.25">
      <c r="A47" s="38" t="s">
        <v>161</v>
      </c>
      <c r="B47" s="19">
        <v>11617.109999999997</v>
      </c>
      <c r="C47" s="140">
        <v>9045.7700000000023</v>
      </c>
      <c r="D47" s="247">
        <f t="shared" si="19"/>
        <v>4.7790491300275323E-2</v>
      </c>
      <c r="E47" s="215">
        <f t="shared" si="20"/>
        <v>4.1550989127934375E-2</v>
      </c>
      <c r="F47" s="52">
        <f t="shared" si="25"/>
        <v>-0.22134076375277462</v>
      </c>
      <c r="H47" s="19">
        <v>1693.0809999999999</v>
      </c>
      <c r="I47" s="140">
        <v>1377.9620000000004</v>
      </c>
      <c r="J47" s="247">
        <f t="shared" si="21"/>
        <v>5.9464106172735703E-2</v>
      </c>
      <c r="K47" s="215">
        <f t="shared" si="22"/>
        <v>5.0227513582761757E-2</v>
      </c>
      <c r="L47" s="52">
        <f t="shared" si="26"/>
        <v>-0.18612163269211543</v>
      </c>
      <c r="N47" s="27">
        <f t="shared" si="23"/>
        <v>1.4574029169044627</v>
      </c>
      <c r="O47" s="152">
        <f t="shared" si="24"/>
        <v>1.5233219504807223</v>
      </c>
      <c r="P47" s="52">
        <f t="shared" si="8"/>
        <v>4.5230480062625547E-2</v>
      </c>
    </row>
    <row r="48" spans="1:16" ht="20.100000000000001" customHeight="1" x14ac:dyDescent="0.25">
      <c r="A48" s="38" t="s">
        <v>167</v>
      </c>
      <c r="B48" s="19">
        <v>13296.550000000001</v>
      </c>
      <c r="C48" s="140">
        <v>7657.5400000000009</v>
      </c>
      <c r="D48" s="247">
        <f t="shared" si="19"/>
        <v>5.4699375068211979E-2</v>
      </c>
      <c r="E48" s="215">
        <f t="shared" si="20"/>
        <v>3.5174270547086932E-2</v>
      </c>
      <c r="F48" s="52">
        <f t="shared" si="25"/>
        <v>-0.42409572407880236</v>
      </c>
      <c r="H48" s="19">
        <v>1816.7270000000001</v>
      </c>
      <c r="I48" s="140">
        <v>1319.944</v>
      </c>
      <c r="J48" s="247">
        <f t="shared" si="21"/>
        <v>6.3806780192368601E-2</v>
      </c>
      <c r="K48" s="215">
        <f t="shared" si="22"/>
        <v>4.8112723854855842E-2</v>
      </c>
      <c r="L48" s="52">
        <f t="shared" si="26"/>
        <v>-0.27344945057787995</v>
      </c>
      <c r="N48" s="27">
        <f t="shared" si="23"/>
        <v>1.3663145703208726</v>
      </c>
      <c r="O48" s="152">
        <f t="shared" si="24"/>
        <v>1.7237180608916178</v>
      </c>
      <c r="P48" s="52">
        <f t="shared" si="8"/>
        <v>0.26158214099027777</v>
      </c>
    </row>
    <row r="49" spans="1:16" ht="20.100000000000001" customHeight="1" x14ac:dyDescent="0.25">
      <c r="A49" s="38" t="s">
        <v>160</v>
      </c>
      <c r="B49" s="19">
        <v>4901.8499999999985</v>
      </c>
      <c r="C49" s="140">
        <v>2619.9599999999996</v>
      </c>
      <c r="D49" s="247">
        <f t="shared" si="19"/>
        <v>2.0165240733732794E-2</v>
      </c>
      <c r="E49" s="215">
        <f t="shared" si="20"/>
        <v>1.2034567480228096E-2</v>
      </c>
      <c r="F49" s="52">
        <f>(C49-B49)/B49</f>
        <v>-0.46551608066342293</v>
      </c>
      <c r="H49" s="19">
        <v>1050.6780000000001</v>
      </c>
      <c r="I49" s="140">
        <v>635.18499999999995</v>
      </c>
      <c r="J49" s="247">
        <f t="shared" si="21"/>
        <v>3.6901736033513821E-2</v>
      </c>
      <c r="K49" s="215">
        <f t="shared" si="22"/>
        <v>2.3152861410595152E-2</v>
      </c>
      <c r="L49" s="52">
        <f t="shared" si="26"/>
        <v>-0.39545226986764748</v>
      </c>
      <c r="N49" s="27">
        <f t="shared" si="23"/>
        <v>2.143431561553292</v>
      </c>
      <c r="O49" s="152">
        <f t="shared" si="24"/>
        <v>2.4244072428586696</v>
      </c>
      <c r="P49" s="52">
        <f t="shared" si="8"/>
        <v>0.13108684519964869</v>
      </c>
    </row>
    <row r="50" spans="1:16" ht="20.100000000000001" customHeight="1" x14ac:dyDescent="0.25">
      <c r="A50" s="38" t="s">
        <v>169</v>
      </c>
      <c r="B50" s="19">
        <v>1386.4099999999999</v>
      </c>
      <c r="C50" s="140">
        <v>2236</v>
      </c>
      <c r="D50" s="247">
        <f t="shared" si="19"/>
        <v>5.7034163439628888E-3</v>
      </c>
      <c r="E50" s="215">
        <f t="shared" si="20"/>
        <v>1.0270879282809672E-2</v>
      </c>
      <c r="F50" s="52">
        <f t="shared" ref="F50:F53" si="27">(C50-B50)/B50</f>
        <v>0.61279852280349989</v>
      </c>
      <c r="H50" s="19">
        <v>251.32300000000001</v>
      </c>
      <c r="I50" s="140">
        <v>426.36899999999997</v>
      </c>
      <c r="J50" s="247">
        <f t="shared" si="21"/>
        <v>8.8269241434110104E-3</v>
      </c>
      <c r="K50" s="215">
        <f t="shared" si="22"/>
        <v>1.5541397178418955E-2</v>
      </c>
      <c r="L50" s="52">
        <f t="shared" si="26"/>
        <v>0.6964981318860588</v>
      </c>
      <c r="N50" s="27">
        <f t="shared" ref="N50" si="28">(H50/B50)*10</f>
        <v>1.8127610158611089</v>
      </c>
      <c r="O50" s="152">
        <f t="shared" ref="O50" si="29">(I50/C50)*10</f>
        <v>1.9068381037567084</v>
      </c>
      <c r="P50" s="52">
        <f t="shared" ref="P50" si="30">(O50-N50)/N50</f>
        <v>5.1897126577885033E-2</v>
      </c>
    </row>
    <row r="51" spans="1:16" ht="20.100000000000001" customHeight="1" x14ac:dyDescent="0.25">
      <c r="A51" s="38" t="s">
        <v>176</v>
      </c>
      <c r="B51" s="19">
        <v>1157.42</v>
      </c>
      <c r="C51" s="140">
        <v>753.95999999999992</v>
      </c>
      <c r="D51" s="247">
        <f t="shared" si="19"/>
        <v>4.7613968052953514E-3</v>
      </c>
      <c r="E51" s="215">
        <f t="shared" si="20"/>
        <v>3.4632523005667169E-3</v>
      </c>
      <c r="F51" s="52">
        <f t="shared" si="27"/>
        <v>-0.34858564738815651</v>
      </c>
      <c r="H51" s="19">
        <v>311.55200000000002</v>
      </c>
      <c r="I51" s="140">
        <v>226.35399999999998</v>
      </c>
      <c r="J51" s="247">
        <f t="shared" si="21"/>
        <v>1.0942276953275216E-2</v>
      </c>
      <c r="K51" s="215">
        <f t="shared" si="22"/>
        <v>8.250734497404464E-3</v>
      </c>
      <c r="L51" s="52">
        <f t="shared" si="26"/>
        <v>-0.27346317789646679</v>
      </c>
      <c r="N51" s="27">
        <f t="shared" ref="N51:N52" si="31">(H51/B51)*10</f>
        <v>2.6917799934336717</v>
      </c>
      <c r="O51" s="152">
        <f t="shared" ref="O51:O52" si="32">(I51/C51)*10</f>
        <v>3.0022017083134385</v>
      </c>
      <c r="P51" s="52">
        <f t="shared" ref="P51:P52" si="33">(O51-N51)/N51</f>
        <v>0.11532209751057275</v>
      </c>
    </row>
    <row r="52" spans="1:16" ht="20.100000000000001" customHeight="1" x14ac:dyDescent="0.25">
      <c r="A52" s="38" t="s">
        <v>181</v>
      </c>
      <c r="B52" s="19">
        <v>765.57</v>
      </c>
      <c r="C52" s="140">
        <v>766.01</v>
      </c>
      <c r="D52" s="247">
        <f t="shared" si="19"/>
        <v>3.149403459617047E-3</v>
      </c>
      <c r="E52" s="215">
        <f t="shared" si="20"/>
        <v>3.5186029693314116E-3</v>
      </c>
      <c r="F52" s="52">
        <f t="shared" si="27"/>
        <v>5.7473516464848521E-4</v>
      </c>
      <c r="H52" s="19">
        <v>165.45599999999999</v>
      </c>
      <c r="I52" s="140">
        <v>177.15200000000002</v>
      </c>
      <c r="J52" s="247">
        <f t="shared" si="21"/>
        <v>5.811117808844443E-3</v>
      </c>
      <c r="K52" s="215">
        <f t="shared" si="22"/>
        <v>6.4572930793544443E-3</v>
      </c>
      <c r="L52" s="52">
        <f t="shared" si="26"/>
        <v>7.0689488444057799E-2</v>
      </c>
      <c r="N52" s="27">
        <f t="shared" si="31"/>
        <v>2.1612132136839217</v>
      </c>
      <c r="O52" s="152">
        <f t="shared" si="32"/>
        <v>2.3126591036670541</v>
      </c>
      <c r="P52" s="52">
        <f t="shared" si="33"/>
        <v>7.0074479012176435E-2</v>
      </c>
    </row>
    <row r="53" spans="1:16" ht="20.100000000000001" customHeight="1" x14ac:dyDescent="0.25">
      <c r="A53" s="38" t="s">
        <v>178</v>
      </c>
      <c r="B53" s="19">
        <v>256.69</v>
      </c>
      <c r="C53" s="140">
        <v>565.16999999999985</v>
      </c>
      <c r="D53" s="247">
        <f t="shared" si="19"/>
        <v>1.055971856328095E-3</v>
      </c>
      <c r="E53" s="215">
        <f t="shared" si="20"/>
        <v>2.5960612004765388E-3</v>
      </c>
      <c r="F53" s="52">
        <f t="shared" si="27"/>
        <v>1.20176087888114</v>
      </c>
      <c r="H53" s="19">
        <v>51.015000000000001</v>
      </c>
      <c r="I53" s="140">
        <v>138.35199999999998</v>
      </c>
      <c r="J53" s="247">
        <f t="shared" si="21"/>
        <v>1.7917402512945997E-3</v>
      </c>
      <c r="K53" s="215">
        <f t="shared" si="22"/>
        <v>5.0430105904243011E-3</v>
      </c>
      <c r="L53" s="52">
        <f t="shared" si="26"/>
        <v>1.7119866705870816</v>
      </c>
      <c r="N53" s="27">
        <f t="shared" ref="N53" si="34">(H53/B53)*10</f>
        <v>1.9874167283493711</v>
      </c>
      <c r="O53" s="152">
        <f t="shared" ref="O53" si="35">(I53/C53)*10</f>
        <v>2.4479714068333425</v>
      </c>
      <c r="P53" s="52">
        <f t="shared" ref="P53" si="36">(O53-N53)/N53</f>
        <v>0.23173533356865744</v>
      </c>
    </row>
    <row r="54" spans="1:16" ht="20.100000000000001" customHeight="1" x14ac:dyDescent="0.25">
      <c r="A54" s="38" t="s">
        <v>180</v>
      </c>
      <c r="B54" s="19">
        <v>280.98</v>
      </c>
      <c r="C54" s="140">
        <v>399.39999999999992</v>
      </c>
      <c r="D54" s="247">
        <f t="shared" si="19"/>
        <v>1.1558961088903663E-3</v>
      </c>
      <c r="E54" s="215">
        <f t="shared" si="20"/>
        <v>1.8346105481011547E-3</v>
      </c>
      <c r="F54" s="52">
        <f t="shared" ref="F54" si="37">(C54-B54)/B54</f>
        <v>0.4214534842337529</v>
      </c>
      <c r="H54" s="19">
        <v>81.509</v>
      </c>
      <c r="I54" s="140">
        <v>106.992</v>
      </c>
      <c r="J54" s="247">
        <f t="shared" si="21"/>
        <v>2.8627453914098116E-3</v>
      </c>
      <c r="K54" s="215">
        <f t="shared" si="22"/>
        <v>3.8999204138044767E-3</v>
      </c>
      <c r="L54" s="52">
        <f t="shared" si="26"/>
        <v>0.31264032192763996</v>
      </c>
      <c r="N54" s="27">
        <f t="shared" si="23"/>
        <v>2.9008826250978714</v>
      </c>
      <c r="O54" s="152">
        <f t="shared" si="24"/>
        <v>2.6788182273410124</v>
      </c>
      <c r="P54" s="52">
        <f t="shared" ref="P54" si="38">(O54-N54)/N54</f>
        <v>-7.655063180964343E-2</v>
      </c>
    </row>
    <row r="55" spans="1:16" ht="20.100000000000001" customHeight="1" x14ac:dyDescent="0.25">
      <c r="A55" s="38" t="s">
        <v>184</v>
      </c>
      <c r="B55" s="19">
        <v>451.06</v>
      </c>
      <c r="C55" s="140">
        <v>189.96999999999997</v>
      </c>
      <c r="D55" s="247">
        <f t="shared" si="19"/>
        <v>1.8555715669303461E-3</v>
      </c>
      <c r="E55" s="215">
        <f t="shared" si="20"/>
        <v>8.7261133155427234E-4</v>
      </c>
      <c r="F55" s="52">
        <f t="shared" ref="F55:F56" si="39">(C55-B55)/B55</f>
        <v>-0.57883651842326966</v>
      </c>
      <c r="H55" s="19">
        <v>91.900999999999982</v>
      </c>
      <c r="I55" s="140">
        <v>55.09</v>
      </c>
      <c r="J55" s="247">
        <f t="shared" si="21"/>
        <v>3.2277314678864056E-3</v>
      </c>
      <c r="K55" s="215">
        <f t="shared" si="22"/>
        <v>2.0080624308031316E-3</v>
      </c>
      <c r="L55" s="52">
        <f t="shared" ref="L55:L56" si="40">(I55-H55)/H55</f>
        <v>-0.40055059248539171</v>
      </c>
      <c r="N55" s="27">
        <f t="shared" si="23"/>
        <v>2.0374451292510969</v>
      </c>
      <c r="O55" s="152">
        <f t="shared" si="24"/>
        <v>2.899931568142339</v>
      </c>
      <c r="P55" s="52">
        <f t="shared" ref="P55:P56" si="41">(O55-N55)/N55</f>
        <v>0.42331762780196491</v>
      </c>
    </row>
    <row r="56" spans="1:16" ht="20.100000000000001" customHeight="1" x14ac:dyDescent="0.25">
      <c r="A56" s="38" t="s">
        <v>185</v>
      </c>
      <c r="B56" s="19">
        <v>69.069999999999993</v>
      </c>
      <c r="C56" s="140">
        <v>137.57</v>
      </c>
      <c r="D56" s="247">
        <f t="shared" si="19"/>
        <v>2.8414030977670152E-4</v>
      </c>
      <c r="E56" s="215">
        <f t="shared" si="20"/>
        <v>6.3191630721651454E-4</v>
      </c>
      <c r="F56" s="52">
        <f t="shared" si="39"/>
        <v>0.99174750253366162</v>
      </c>
      <c r="H56" s="19">
        <v>22.027000000000001</v>
      </c>
      <c r="I56" s="140">
        <v>47.978999999999999</v>
      </c>
      <c r="J56" s="247">
        <f t="shared" si="21"/>
        <v>7.7362858992974909E-4</v>
      </c>
      <c r="K56" s="215">
        <f t="shared" si="22"/>
        <v>1.7488623591850323E-3</v>
      </c>
      <c r="L56" s="52">
        <f t="shared" si="40"/>
        <v>1.1781904026876104</v>
      </c>
      <c r="N56" s="27">
        <f t="shared" si="23"/>
        <v>3.1890835384392653</v>
      </c>
      <c r="O56" s="152">
        <f t="shared" si="24"/>
        <v>3.4876063095151562</v>
      </c>
      <c r="P56" s="52">
        <f t="shared" si="41"/>
        <v>9.360769872525436E-2</v>
      </c>
    </row>
    <row r="57" spans="1:16" ht="20.100000000000001" customHeight="1" x14ac:dyDescent="0.25">
      <c r="A57" s="38" t="s">
        <v>223</v>
      </c>
      <c r="B57" s="19"/>
      <c r="C57" s="140">
        <v>99.72</v>
      </c>
      <c r="D57" s="247">
        <f t="shared" si="19"/>
        <v>0</v>
      </c>
      <c r="E57" s="215">
        <f t="shared" si="20"/>
        <v>4.5805549288093937E-4</v>
      </c>
      <c r="F57" s="52"/>
      <c r="H57" s="19"/>
      <c r="I57" s="140">
        <v>38.69</v>
      </c>
      <c r="J57" s="247">
        <f t="shared" si="21"/>
        <v>0</v>
      </c>
      <c r="K57" s="215">
        <f t="shared" si="22"/>
        <v>1.4102729251728651E-3</v>
      </c>
      <c r="L57" s="52"/>
      <c r="N57" s="27"/>
      <c r="O57" s="152">
        <f t="shared" si="24"/>
        <v>3.879863618130766</v>
      </c>
      <c r="P57" s="52"/>
    </row>
    <row r="58" spans="1:16" ht="20.100000000000001" customHeight="1" x14ac:dyDescent="0.25">
      <c r="A58" s="38" t="s">
        <v>182</v>
      </c>
      <c r="B58" s="19">
        <v>183.32</v>
      </c>
      <c r="C58" s="140">
        <v>133.74000000000004</v>
      </c>
      <c r="D58" s="247">
        <f t="shared" si="19"/>
        <v>7.5414219760047674E-4</v>
      </c>
      <c r="E58" s="215">
        <f t="shared" si="20"/>
        <v>6.1432352204068244E-4</v>
      </c>
      <c r="F58" s="52">
        <f t="shared" si="25"/>
        <v>-0.27045603316604822</v>
      </c>
      <c r="H58" s="19">
        <v>43.83700000000001</v>
      </c>
      <c r="I58" s="140">
        <v>38.547000000000004</v>
      </c>
      <c r="J58" s="247">
        <f t="shared" si="21"/>
        <v>1.5396357423503163E-3</v>
      </c>
      <c r="K58" s="215">
        <f t="shared" si="22"/>
        <v>1.4050604922884065E-3</v>
      </c>
      <c r="L58" s="52">
        <f t="shared" si="26"/>
        <v>-0.12067431621689452</v>
      </c>
      <c r="N58" s="27">
        <f t="shared" ref="N58" si="42">(H58/B58)*10</f>
        <v>2.3912830024001752</v>
      </c>
      <c r="O58" s="152">
        <f t="shared" ref="O58" si="43">(I58/C58)*10</f>
        <v>2.8822341857335121</v>
      </c>
      <c r="P58" s="52">
        <f t="shared" ref="P58" si="44">(O58-N58)/N58</f>
        <v>0.2053086911254586</v>
      </c>
    </row>
    <row r="59" spans="1:16" ht="20.100000000000001" customHeight="1" x14ac:dyDescent="0.25">
      <c r="A59" s="38" t="s">
        <v>202</v>
      </c>
      <c r="B59" s="19">
        <v>101.47</v>
      </c>
      <c r="C59" s="140">
        <v>63.279999999999987</v>
      </c>
      <c r="D59" s="247">
        <f t="shared" si="19"/>
        <v>4.1742749722081812E-4</v>
      </c>
      <c r="E59" s="215">
        <f t="shared" si="20"/>
        <v>2.9067139580330766E-4</v>
      </c>
      <c r="F59" s="52">
        <f>(C59-B59)/B59</f>
        <v>-0.37636739923130003</v>
      </c>
      <c r="H59" s="19">
        <v>77.409000000000006</v>
      </c>
      <c r="I59" s="140">
        <v>22.968999999999998</v>
      </c>
      <c r="J59" s="247">
        <f t="shared" si="21"/>
        <v>2.7187458808676603E-3</v>
      </c>
      <c r="K59" s="215">
        <f t="shared" si="22"/>
        <v>8.3723336309887665E-4</v>
      </c>
      <c r="L59" s="52">
        <f t="shared" si="26"/>
        <v>-0.70327739668514011</v>
      </c>
      <c r="N59" s="27">
        <f t="shared" si="23"/>
        <v>7.6287572681580773</v>
      </c>
      <c r="O59" s="152">
        <f t="shared" si="24"/>
        <v>3.6297408343868525</v>
      </c>
      <c r="P59" s="52">
        <f>(O59-N59)/N59</f>
        <v>-0.52420286728257193</v>
      </c>
    </row>
    <row r="60" spans="1:16" ht="20.100000000000001" customHeight="1" x14ac:dyDescent="0.25">
      <c r="A60" s="38" t="s">
        <v>205</v>
      </c>
      <c r="B60" s="19">
        <v>58.77</v>
      </c>
      <c r="C60" s="140">
        <v>65.97999999999999</v>
      </c>
      <c r="D60" s="247">
        <f t="shared" si="19"/>
        <v>2.4176814833613364E-4</v>
      </c>
      <c r="E60" s="215">
        <f t="shared" si="20"/>
        <v>3.0307362033979516E-4</v>
      </c>
      <c r="F60" s="52">
        <f>(C60-B60)/B60</f>
        <v>0.12268164029266609</v>
      </c>
      <c r="H60" s="19">
        <v>18.899000000000001</v>
      </c>
      <c r="I60" s="140">
        <v>18.861000000000001</v>
      </c>
      <c r="J60" s="247">
        <f t="shared" si="21"/>
        <v>6.6376749993563933E-4</v>
      </c>
      <c r="K60" s="215">
        <f t="shared" si="22"/>
        <v>6.8749438205441748E-4</v>
      </c>
      <c r="L60" s="52">
        <f t="shared" si="26"/>
        <v>-2.010688396211453E-3</v>
      </c>
      <c r="N60" s="27">
        <f t="shared" ref="N60" si="45">(H60/B60)*10</f>
        <v>3.2157563382678238</v>
      </c>
      <c r="O60" s="152">
        <f t="shared" ref="O60" si="46">(I60/C60)*10</f>
        <v>2.8585935131858142</v>
      </c>
      <c r="P60" s="52">
        <f>(O60-N60)/N60</f>
        <v>-0.11106650738171174</v>
      </c>
    </row>
    <row r="61" spans="1:16" ht="20.100000000000001" customHeight="1" thickBot="1" x14ac:dyDescent="0.3">
      <c r="A61" s="8" t="s">
        <v>17</v>
      </c>
      <c r="B61" s="19">
        <f>B62-SUM(B39:B60)</f>
        <v>160.43999999997322</v>
      </c>
      <c r="C61" s="140">
        <f>C62-SUM(C39:C60)</f>
        <v>123.18000000002212</v>
      </c>
      <c r="D61" s="247">
        <f t="shared" si="19"/>
        <v>6.6001840597316324E-4</v>
      </c>
      <c r="E61" s="215">
        <f t="shared" si="20"/>
        <v>5.6581704385363257E-4</v>
      </c>
      <c r="F61" s="52">
        <f t="shared" si="25"/>
        <v>-0.23223635003713117</v>
      </c>
      <c r="H61" s="196">
        <f>H62-SUM(H39:H60)</f>
        <v>42.645000000004075</v>
      </c>
      <c r="I61" s="142">
        <f>I62-SUM(I39:I60)</f>
        <v>32.17800000000716</v>
      </c>
      <c r="J61" s="247">
        <f t="shared" si="21"/>
        <v>1.4977705187977164E-3</v>
      </c>
      <c r="K61" s="215">
        <f t="shared" si="22"/>
        <v>1.1729067507423767E-3</v>
      </c>
      <c r="L61" s="52">
        <f t="shared" si="26"/>
        <v>-0.24544495251485321</v>
      </c>
      <c r="N61" s="27">
        <f t="shared" si="23"/>
        <v>2.6580029917733228</v>
      </c>
      <c r="O61" s="152">
        <f t="shared" si="24"/>
        <v>2.6122747199221772</v>
      </c>
      <c r="P61" s="52">
        <f t="shared" si="8"/>
        <v>-1.72039956285517E-2</v>
      </c>
    </row>
    <row r="62" spans="1:16" ht="26.25" customHeight="1" thickBot="1" x14ac:dyDescent="0.3">
      <c r="A62" s="12" t="s">
        <v>18</v>
      </c>
      <c r="B62" s="17">
        <v>243084.13000000003</v>
      </c>
      <c r="C62" s="145">
        <v>217702.88</v>
      </c>
      <c r="D62" s="253">
        <f>SUM(D39:D61)</f>
        <v>1</v>
      </c>
      <c r="E62" s="254">
        <f>SUM(E39:E61)</f>
        <v>1</v>
      </c>
      <c r="F62" s="57">
        <f t="shared" si="25"/>
        <v>-0.10441343908382676</v>
      </c>
      <c r="G62" s="1"/>
      <c r="H62" s="17">
        <v>28472.318999999996</v>
      </c>
      <c r="I62" s="145">
        <v>27434.405999999995</v>
      </c>
      <c r="J62" s="253">
        <f>SUM(J39:J61)</f>
        <v>1.0000000000000004</v>
      </c>
      <c r="K62" s="254">
        <f>SUM(K39:K61)</f>
        <v>1.0000000000000002</v>
      </c>
      <c r="L62" s="57">
        <f t="shared" si="26"/>
        <v>-3.6453405850081992E-2</v>
      </c>
      <c r="M62" s="1"/>
      <c r="N62" s="29">
        <f t="shared" si="23"/>
        <v>1.1712948517042223</v>
      </c>
      <c r="O62" s="146">
        <f t="shared" si="24"/>
        <v>1.2601765305080024</v>
      </c>
      <c r="P62" s="57">
        <f t="shared" si="8"/>
        <v>7.5883266006384398E-2</v>
      </c>
    </row>
    <row r="64" spans="1:16" ht="15.75" thickBot="1" x14ac:dyDescent="0.3"/>
    <row r="65" spans="1:16" x14ac:dyDescent="0.25">
      <c r="A65" s="377" t="s">
        <v>15</v>
      </c>
      <c r="B65" s="365" t="s">
        <v>1</v>
      </c>
      <c r="C65" s="363"/>
      <c r="D65" s="365" t="s">
        <v>104</v>
      </c>
      <c r="E65" s="363"/>
      <c r="F65" s="130" t="s">
        <v>0</v>
      </c>
      <c r="H65" s="375" t="s">
        <v>19</v>
      </c>
      <c r="I65" s="376"/>
      <c r="J65" s="365" t="s">
        <v>104</v>
      </c>
      <c r="K65" s="366"/>
      <c r="L65" s="130" t="s">
        <v>0</v>
      </c>
      <c r="N65" s="373" t="s">
        <v>22</v>
      </c>
      <c r="O65" s="363"/>
      <c r="P65" s="130" t="s">
        <v>0</v>
      </c>
    </row>
    <row r="66" spans="1:16" x14ac:dyDescent="0.25">
      <c r="A66" s="378"/>
      <c r="B66" s="368" t="str">
        <f>B5</f>
        <v>jan-maio</v>
      </c>
      <c r="C66" s="370"/>
      <c r="D66" s="368" t="str">
        <f>B5</f>
        <v>jan-maio</v>
      </c>
      <c r="E66" s="370"/>
      <c r="F66" s="131" t="str">
        <f>F37</f>
        <v>2025/2024</v>
      </c>
      <c r="H66" s="371" t="str">
        <f>B5</f>
        <v>jan-maio</v>
      </c>
      <c r="I66" s="370"/>
      <c r="J66" s="368" t="str">
        <f>B5</f>
        <v>jan-maio</v>
      </c>
      <c r="K66" s="369"/>
      <c r="L66" s="131" t="str">
        <f>L37</f>
        <v>2025/2024</v>
      </c>
      <c r="N66" s="371" t="str">
        <f>B5</f>
        <v>jan-maio</v>
      </c>
      <c r="O66" s="369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8" t="s">
        <v>158</v>
      </c>
      <c r="B68" s="39">
        <v>116944.7</v>
      </c>
      <c r="C68" s="147">
        <v>132508.77000000002</v>
      </c>
      <c r="D68" s="247">
        <f>B68/$B$96</f>
        <v>0.41444535271766214</v>
      </c>
      <c r="E68" s="246">
        <f>C68/$C$96</f>
        <v>0.44777949188062238</v>
      </c>
      <c r="F68" s="61">
        <f t="shared" ref="F68:F88" si="47">(C68-B68)/B68</f>
        <v>0.13308914384320128</v>
      </c>
      <c r="H68" s="19">
        <v>10734.88</v>
      </c>
      <c r="I68" s="147">
        <v>12583.212000000001</v>
      </c>
      <c r="J68" s="245">
        <f>H68/$H$96</f>
        <v>0.28198359485951424</v>
      </c>
      <c r="K68" s="246">
        <f>I68/$I$96</f>
        <v>0.33393663659739509</v>
      </c>
      <c r="L68" s="61">
        <f t="shared" ref="L68:L83" si="48">(I68-H68)/H68</f>
        <v>0.17218003368458729</v>
      </c>
      <c r="N68" s="41">
        <f t="shared" ref="N68:N78" si="49">(H68/B68)*10</f>
        <v>0.91794497741240089</v>
      </c>
      <c r="O68" s="149">
        <f t="shared" ref="O68:O78" si="50">(I68/C68)*10</f>
        <v>0.94961352369356378</v>
      </c>
      <c r="P68" s="61">
        <f t="shared" si="8"/>
        <v>3.4499394909740119E-2</v>
      </c>
    </row>
    <row r="69" spans="1:16" ht="20.100000000000001" customHeight="1" x14ac:dyDescent="0.25">
      <c r="A69" s="38" t="s">
        <v>155</v>
      </c>
      <c r="B69" s="19">
        <v>29524.98</v>
      </c>
      <c r="C69" s="140">
        <v>23303.859999999997</v>
      </c>
      <c r="D69" s="247">
        <f t="shared" ref="D69:D95" si="51">B69/$B$96</f>
        <v>0.10463484664189074</v>
      </c>
      <c r="E69" s="215">
        <f t="shared" ref="E69:E95" si="52">C69/$C$96</f>
        <v>7.8749433638672803E-2</v>
      </c>
      <c r="F69" s="52">
        <f t="shared" si="47"/>
        <v>-0.2107070013256572</v>
      </c>
      <c r="H69" s="19">
        <v>5855.0839999999998</v>
      </c>
      <c r="I69" s="140">
        <v>4238.4120000000003</v>
      </c>
      <c r="J69" s="214">
        <f t="shared" ref="J69:J96" si="53">H69/$H$96</f>
        <v>0.15380121943835648</v>
      </c>
      <c r="K69" s="215">
        <f t="shared" ref="K69:K96" si="54">I69/$I$96</f>
        <v>0.11248010824215936</v>
      </c>
      <c r="L69" s="52">
        <f t="shared" si="48"/>
        <v>-0.27611422825018389</v>
      </c>
      <c r="N69" s="40">
        <f t="shared" si="49"/>
        <v>1.9830949927823829</v>
      </c>
      <c r="O69" s="143">
        <f t="shared" si="50"/>
        <v>1.8187596389610994</v>
      </c>
      <c r="P69" s="52">
        <f t="shared" si="8"/>
        <v>-8.2868119993945763E-2</v>
      </c>
    </row>
    <row r="70" spans="1:16" ht="20.100000000000001" customHeight="1" x14ac:dyDescent="0.25">
      <c r="A70" s="38" t="s">
        <v>154</v>
      </c>
      <c r="B70" s="19">
        <v>14111.240000000002</v>
      </c>
      <c r="C70" s="140">
        <v>14333.630000000005</v>
      </c>
      <c r="D70" s="247">
        <f t="shared" si="51"/>
        <v>5.0009430432363187E-2</v>
      </c>
      <c r="E70" s="215">
        <f t="shared" si="52"/>
        <v>4.8436835978515586E-2</v>
      </c>
      <c r="F70" s="52">
        <f t="shared" si="47"/>
        <v>1.5759777312270434E-2</v>
      </c>
      <c r="H70" s="19">
        <v>4271.5110000000013</v>
      </c>
      <c r="I70" s="140">
        <v>4118.1710000000003</v>
      </c>
      <c r="J70" s="214">
        <f t="shared" si="53"/>
        <v>0.11220395824284565</v>
      </c>
      <c r="K70" s="215">
        <f t="shared" si="54"/>
        <v>0.10928912051016315</v>
      </c>
      <c r="L70" s="52">
        <f t="shared" si="48"/>
        <v>-3.5898303902296168E-2</v>
      </c>
      <c r="N70" s="40">
        <f t="shared" si="49"/>
        <v>3.0270273909309182</v>
      </c>
      <c r="O70" s="143">
        <f t="shared" si="50"/>
        <v>2.8730830920011186</v>
      </c>
      <c r="P70" s="52">
        <f t="shared" si="8"/>
        <v>-5.0856592639703976E-2</v>
      </c>
    </row>
    <row r="71" spans="1:16" ht="20.100000000000001" customHeight="1" x14ac:dyDescent="0.25">
      <c r="A71" s="38" t="s">
        <v>174</v>
      </c>
      <c r="B71" s="19">
        <v>30006.690000000002</v>
      </c>
      <c r="C71" s="140">
        <v>39019.69</v>
      </c>
      <c r="D71" s="247">
        <f t="shared" si="51"/>
        <v>0.10634199943169333</v>
      </c>
      <c r="E71" s="215">
        <f t="shared" si="52"/>
        <v>0.13185706094426355</v>
      </c>
      <c r="F71" s="52">
        <f t="shared" si="47"/>
        <v>0.30036635163691827</v>
      </c>
      <c r="H71" s="19">
        <v>2078.8580000000002</v>
      </c>
      <c r="I71" s="140">
        <v>2757.2350000000001</v>
      </c>
      <c r="J71" s="214">
        <f t="shared" si="53"/>
        <v>5.4607396826276598E-2</v>
      </c>
      <c r="K71" s="215">
        <f t="shared" si="54"/>
        <v>7.3172237915773694E-2</v>
      </c>
      <c r="L71" s="52">
        <f t="shared" si="48"/>
        <v>0.32632195176390111</v>
      </c>
      <c r="N71" s="40">
        <f t="shared" si="49"/>
        <v>0.69279817267416033</v>
      </c>
      <c r="O71" s="143">
        <f t="shared" si="50"/>
        <v>0.70662657750484426</v>
      </c>
      <c r="P71" s="52">
        <f t="shared" si="8"/>
        <v>1.9960221282494289E-2</v>
      </c>
    </row>
    <row r="72" spans="1:16" ht="20.100000000000001" customHeight="1" x14ac:dyDescent="0.25">
      <c r="A72" s="38" t="s">
        <v>156</v>
      </c>
      <c r="B72" s="19">
        <v>13845.949999999999</v>
      </c>
      <c r="C72" s="140">
        <v>12857.000000000005</v>
      </c>
      <c r="D72" s="247">
        <f t="shared" si="51"/>
        <v>4.9069257789887986E-2</v>
      </c>
      <c r="E72" s="215">
        <f t="shared" si="52"/>
        <v>4.3446942622055611E-2</v>
      </c>
      <c r="F72" s="52">
        <f t="shared" si="47"/>
        <v>-7.1425218204600877E-2</v>
      </c>
      <c r="H72" s="19">
        <v>2841.1049999999991</v>
      </c>
      <c r="I72" s="140">
        <v>2672.0680000000002</v>
      </c>
      <c r="J72" s="214">
        <f t="shared" si="53"/>
        <v>7.4630084479131581E-2</v>
      </c>
      <c r="K72" s="215">
        <f t="shared" si="54"/>
        <v>7.0912053351682242E-2</v>
      </c>
      <c r="L72" s="52">
        <f t="shared" si="48"/>
        <v>-5.9496921092321103E-2</v>
      </c>
      <c r="N72" s="40">
        <f t="shared" si="49"/>
        <v>2.0519393757741429</v>
      </c>
      <c r="O72" s="143">
        <f t="shared" si="50"/>
        <v>2.0782982033133695</v>
      </c>
      <c r="P72" s="52">
        <f t="shared" ref="P72:P78" si="55">(O72-N72)/N72</f>
        <v>1.2845812040271456E-2</v>
      </c>
    </row>
    <row r="73" spans="1:16" ht="20.100000000000001" customHeight="1" x14ac:dyDescent="0.25">
      <c r="A73" s="38" t="s">
        <v>163</v>
      </c>
      <c r="B73" s="19">
        <v>13818.599999999999</v>
      </c>
      <c r="C73" s="140">
        <v>12173.759999999998</v>
      </c>
      <c r="D73" s="247">
        <f t="shared" si="51"/>
        <v>4.8972330948425069E-2</v>
      </c>
      <c r="E73" s="215">
        <f t="shared" si="52"/>
        <v>4.1138107817894953E-2</v>
      </c>
      <c r="F73" s="52">
        <f t="shared" si="47"/>
        <v>-0.11903087143415399</v>
      </c>
      <c r="H73" s="19">
        <v>2634.6670000000004</v>
      </c>
      <c r="I73" s="140">
        <v>2253.3069999999998</v>
      </c>
      <c r="J73" s="214">
        <f t="shared" si="53"/>
        <v>6.9207375575482163E-2</v>
      </c>
      <c r="K73" s="215">
        <f t="shared" si="54"/>
        <v>5.9798862230197376E-2</v>
      </c>
      <c r="L73" s="52">
        <f t="shared" si="48"/>
        <v>-0.14474694524962758</v>
      </c>
      <c r="N73" s="40">
        <f t="shared" si="49"/>
        <v>1.9066092078792356</v>
      </c>
      <c r="O73" s="143">
        <f t="shared" si="50"/>
        <v>1.8509540191362406</v>
      </c>
      <c r="P73" s="52">
        <f t="shared" si="55"/>
        <v>-2.9190663987667165E-2</v>
      </c>
    </row>
    <row r="74" spans="1:16" ht="20.100000000000001" customHeight="1" x14ac:dyDescent="0.25">
      <c r="A74" s="38" t="s">
        <v>188</v>
      </c>
      <c r="B74" s="19">
        <v>11118.820000000002</v>
      </c>
      <c r="C74" s="140">
        <v>14513.629999999997</v>
      </c>
      <c r="D74" s="247">
        <f t="shared" si="51"/>
        <v>3.9404464475125398E-2</v>
      </c>
      <c r="E74" s="215">
        <f t="shared" si="52"/>
        <v>4.9045099933712734E-2</v>
      </c>
      <c r="F74" s="52">
        <f t="shared" si="47"/>
        <v>0.30532106824285271</v>
      </c>
      <c r="H74" s="19">
        <v>1085.652</v>
      </c>
      <c r="I74" s="140">
        <v>1373.73</v>
      </c>
      <c r="J74" s="214">
        <f t="shared" si="53"/>
        <v>2.8517883173954563E-2</v>
      </c>
      <c r="K74" s="215">
        <f t="shared" si="54"/>
        <v>3.6456413179158036E-2</v>
      </c>
      <c r="L74" s="52">
        <f t="shared" si="48"/>
        <v>0.26535022272330355</v>
      </c>
      <c r="N74" s="40">
        <f t="shared" si="49"/>
        <v>0.97640936718104976</v>
      </c>
      <c r="O74" s="143">
        <f t="shared" si="50"/>
        <v>0.94651028033648388</v>
      </c>
      <c r="P74" s="52">
        <f t="shared" si="55"/>
        <v>-3.0621466619975463E-2</v>
      </c>
    </row>
    <row r="75" spans="1:16" ht="20.100000000000001" customHeight="1" x14ac:dyDescent="0.25">
      <c r="A75" s="38" t="s">
        <v>159</v>
      </c>
      <c r="B75" s="19">
        <v>4681.7699999999995</v>
      </c>
      <c r="C75" s="140">
        <v>5240.3400000000011</v>
      </c>
      <c r="D75" s="247">
        <f t="shared" si="51"/>
        <v>1.65919260897926E-2</v>
      </c>
      <c r="E75" s="215">
        <f t="shared" si="52"/>
        <v>1.7708388527655196E-2</v>
      </c>
      <c r="F75" s="52">
        <f t="shared" si="47"/>
        <v>0.11930744141638773</v>
      </c>
      <c r="H75" s="19">
        <v>1084.4039999999995</v>
      </c>
      <c r="I75" s="140">
        <v>1179.0619999999999</v>
      </c>
      <c r="J75" s="214">
        <f t="shared" si="53"/>
        <v>2.8485100737040057E-2</v>
      </c>
      <c r="K75" s="215">
        <f t="shared" si="54"/>
        <v>3.1290261867939421E-2</v>
      </c>
      <c r="L75" s="52">
        <f t="shared" si="48"/>
        <v>8.7290345664531296E-2</v>
      </c>
      <c r="N75" s="40">
        <f t="shared" si="49"/>
        <v>2.3162265553412484</v>
      </c>
      <c r="O75" s="143">
        <f t="shared" si="50"/>
        <v>2.249972330039653</v>
      </c>
      <c r="P75" s="52">
        <f t="shared" si="55"/>
        <v>-2.8604380322301511E-2</v>
      </c>
    </row>
    <row r="76" spans="1:16" ht="20.100000000000001" customHeight="1" x14ac:dyDescent="0.25">
      <c r="A76" s="38" t="s">
        <v>194</v>
      </c>
      <c r="B76" s="19">
        <v>13747.810000000003</v>
      </c>
      <c r="C76" s="140">
        <v>14315.000000000004</v>
      </c>
      <c r="D76" s="247">
        <f t="shared" si="51"/>
        <v>4.8721455222386342E-2</v>
      </c>
      <c r="E76" s="215">
        <f t="shared" si="52"/>
        <v>4.8373880659152678E-2</v>
      </c>
      <c r="F76" s="52">
        <f t="shared" si="47"/>
        <v>4.125675289373365E-2</v>
      </c>
      <c r="H76" s="19">
        <v>530.25599999999997</v>
      </c>
      <c r="I76" s="140">
        <v>646.68799999999999</v>
      </c>
      <c r="J76" s="214">
        <f t="shared" si="53"/>
        <v>1.3928753099785612E-2</v>
      </c>
      <c r="K76" s="215">
        <f t="shared" si="54"/>
        <v>1.7161978646461351E-2</v>
      </c>
      <c r="L76" s="52">
        <f t="shared" si="48"/>
        <v>0.21957695905374011</v>
      </c>
      <c r="N76" s="40">
        <f t="shared" si="49"/>
        <v>0.3857021591075232</v>
      </c>
      <c r="O76" s="143">
        <f t="shared" si="50"/>
        <v>0.4517555012224938</v>
      </c>
      <c r="P76" s="52">
        <f t="shared" si="55"/>
        <v>0.17125478962267551</v>
      </c>
    </row>
    <row r="77" spans="1:16" ht="20.100000000000001" customHeight="1" x14ac:dyDescent="0.25">
      <c r="A77" s="38" t="s">
        <v>192</v>
      </c>
      <c r="B77" s="19">
        <v>1542.52</v>
      </c>
      <c r="C77" s="140">
        <v>1464.24</v>
      </c>
      <c r="D77" s="247">
        <f t="shared" si="51"/>
        <v>5.4666029796480572E-3</v>
      </c>
      <c r="E77" s="215">
        <f t="shared" si="52"/>
        <v>4.9480245208772403E-3</v>
      </c>
      <c r="F77" s="52">
        <f t="shared" si="47"/>
        <v>-5.0748126442444814E-2</v>
      </c>
      <c r="H77" s="19">
        <v>385.36899999999997</v>
      </c>
      <c r="I77" s="140">
        <v>350.99700000000001</v>
      </c>
      <c r="J77" s="214">
        <f t="shared" si="53"/>
        <v>1.0122864528286868E-2</v>
      </c>
      <c r="K77" s="215">
        <f t="shared" si="54"/>
        <v>9.3148520136016044E-3</v>
      </c>
      <c r="L77" s="52">
        <f t="shared" si="48"/>
        <v>-8.919243634023484E-2</v>
      </c>
      <c r="N77" s="40">
        <f t="shared" si="49"/>
        <v>2.498307963592044</v>
      </c>
      <c r="O77" s="143">
        <f t="shared" si="50"/>
        <v>2.3971275200786755</v>
      </c>
      <c r="P77" s="52">
        <f t="shared" si="55"/>
        <v>-4.0499588116387472E-2</v>
      </c>
    </row>
    <row r="78" spans="1:16" ht="20.100000000000001" customHeight="1" x14ac:dyDescent="0.25">
      <c r="A78" s="38" t="s">
        <v>172</v>
      </c>
      <c r="B78" s="19">
        <v>1673.1799999999998</v>
      </c>
      <c r="C78" s="140">
        <v>1366.39</v>
      </c>
      <c r="D78" s="247">
        <f t="shared" si="51"/>
        <v>5.9296545740006841E-3</v>
      </c>
      <c r="E78" s="215">
        <f t="shared" si="52"/>
        <v>4.6173654763436685E-3</v>
      </c>
      <c r="F78" s="52">
        <f t="shared" si="47"/>
        <v>-0.18335743912788807</v>
      </c>
      <c r="H78" s="19">
        <v>331.161</v>
      </c>
      <c r="I78" s="140">
        <v>309.42199999999997</v>
      </c>
      <c r="J78" s="214">
        <f t="shared" si="53"/>
        <v>8.6989299607700878E-3</v>
      </c>
      <c r="K78" s="215">
        <f t="shared" si="54"/>
        <v>8.2115235735708142E-3</v>
      </c>
      <c r="L78" s="52">
        <f t="shared" si="48"/>
        <v>-6.5644807208578404E-2</v>
      </c>
      <c r="N78" s="40">
        <f t="shared" si="49"/>
        <v>1.9792311646087093</v>
      </c>
      <c r="O78" s="143">
        <f t="shared" si="50"/>
        <v>2.2645218422265967</v>
      </c>
      <c r="P78" s="52">
        <f t="shared" si="55"/>
        <v>0.14414217132352444</v>
      </c>
    </row>
    <row r="79" spans="1:16" ht="20.100000000000001" customHeight="1" x14ac:dyDescent="0.25">
      <c r="A79" s="38" t="s">
        <v>177</v>
      </c>
      <c r="B79" s="19">
        <v>1512.04</v>
      </c>
      <c r="C79" s="140">
        <v>1701.1299999999999</v>
      </c>
      <c r="D79" s="247">
        <f t="shared" si="51"/>
        <v>5.3585835965478884E-3</v>
      </c>
      <c r="E79" s="215">
        <f t="shared" si="52"/>
        <v>5.7485336783586706E-3</v>
      </c>
      <c r="F79" s="52">
        <f t="shared" si="47"/>
        <v>0.12505621544403583</v>
      </c>
      <c r="H79" s="19">
        <v>279.649</v>
      </c>
      <c r="I79" s="140">
        <v>298.75099999999992</v>
      </c>
      <c r="J79" s="214">
        <f t="shared" si="53"/>
        <v>7.3458138627416703E-3</v>
      </c>
      <c r="K79" s="215">
        <f t="shared" si="54"/>
        <v>7.9283337291073484E-3</v>
      </c>
      <c r="L79" s="52">
        <f t="shared" si="48"/>
        <v>6.8307056345632985E-2</v>
      </c>
      <c r="N79" s="40">
        <f t="shared" ref="N79:N83" si="56">(H79/B79)*10</f>
        <v>1.8494814951985397</v>
      </c>
      <c r="O79" s="143">
        <f t="shared" ref="O79:O83" si="57">(I79/C79)*10</f>
        <v>1.7561914727269516</v>
      </c>
      <c r="P79" s="52">
        <f t="shared" ref="P79:P83" si="58">(O79-N79)/N79</f>
        <v>-5.0441176466906712E-2</v>
      </c>
    </row>
    <row r="80" spans="1:16" ht="20.100000000000001" customHeight="1" x14ac:dyDescent="0.25">
      <c r="A80" s="38" t="s">
        <v>170</v>
      </c>
      <c r="B80" s="19">
        <v>1227.0999999999999</v>
      </c>
      <c r="C80" s="140">
        <v>1249.6399999999999</v>
      </c>
      <c r="D80" s="247">
        <f t="shared" si="51"/>
        <v>4.3487724738260321E-3</v>
      </c>
      <c r="E80" s="215">
        <f t="shared" si="52"/>
        <v>4.2228387165143925E-3</v>
      </c>
      <c r="F80" s="52">
        <f t="shared" si="47"/>
        <v>1.8368511123787765E-2</v>
      </c>
      <c r="H80" s="19">
        <v>393.61400000000003</v>
      </c>
      <c r="I80" s="140">
        <v>296.05899999999997</v>
      </c>
      <c r="J80" s="214">
        <f t="shared" si="53"/>
        <v>1.0339444009344572E-2</v>
      </c>
      <c r="K80" s="215">
        <f t="shared" si="54"/>
        <v>7.8568927150228559E-3</v>
      </c>
      <c r="L80" s="52">
        <f t="shared" si="48"/>
        <v>-0.2478443348051646</v>
      </c>
      <c r="N80" s="40">
        <f t="shared" si="56"/>
        <v>3.207676635970989</v>
      </c>
      <c r="O80" s="143">
        <f t="shared" si="57"/>
        <v>2.3691543164431357</v>
      </c>
      <c r="P80" s="52">
        <f t="shared" si="58"/>
        <v>-0.26141111299207564</v>
      </c>
    </row>
    <row r="81" spans="1:16" ht="20.100000000000001" customHeight="1" x14ac:dyDescent="0.25">
      <c r="A81" s="38" t="s">
        <v>197</v>
      </c>
      <c r="B81" s="19">
        <v>2088.37</v>
      </c>
      <c r="C81" s="140">
        <v>1307.21</v>
      </c>
      <c r="D81" s="247">
        <f t="shared" si="51"/>
        <v>7.4010642744389782E-3</v>
      </c>
      <c r="E81" s="215">
        <f t="shared" si="52"/>
        <v>4.4173818048516209E-3</v>
      </c>
      <c r="F81" s="52">
        <f t="shared" si="47"/>
        <v>-0.37405249069848728</v>
      </c>
      <c r="H81" s="19">
        <v>338.50999999999993</v>
      </c>
      <c r="I81" s="140">
        <v>295.15699999999998</v>
      </c>
      <c r="J81" s="214">
        <f t="shared" si="53"/>
        <v>8.8919733332737914E-3</v>
      </c>
      <c r="K81" s="215">
        <f t="shared" si="54"/>
        <v>7.8329551984165358E-3</v>
      </c>
      <c r="L81" s="52">
        <f t="shared" si="48"/>
        <v>-0.1280700717851761</v>
      </c>
      <c r="N81" s="40">
        <f t="shared" si="56"/>
        <v>1.6209292414658318</v>
      </c>
      <c r="O81" s="143">
        <f t="shared" si="57"/>
        <v>2.2579157136190817</v>
      </c>
      <c r="P81" s="52">
        <f t="shared" si="58"/>
        <v>0.39297611262612114</v>
      </c>
    </row>
    <row r="82" spans="1:16" ht="20.100000000000001" customHeight="1" x14ac:dyDescent="0.25">
      <c r="A82" s="38" t="s">
        <v>189</v>
      </c>
      <c r="B82" s="19">
        <v>2188.2400000000002</v>
      </c>
      <c r="C82" s="140">
        <v>2291.5500000000002</v>
      </c>
      <c r="D82" s="247">
        <f t="shared" si="51"/>
        <v>7.7549978633567581E-3</v>
      </c>
      <c r="E82" s="215">
        <f t="shared" si="52"/>
        <v>7.7437070362892978E-3</v>
      </c>
      <c r="F82" s="52">
        <f t="shared" si="47"/>
        <v>4.7211457609768553E-2</v>
      </c>
      <c r="H82" s="19">
        <v>289.48599999999993</v>
      </c>
      <c r="I82" s="140">
        <v>285.88299999999998</v>
      </c>
      <c r="J82" s="214">
        <f t="shared" si="53"/>
        <v>7.6042119652479879E-3</v>
      </c>
      <c r="K82" s="215">
        <f t="shared" si="54"/>
        <v>7.5868393125994443E-3</v>
      </c>
      <c r="L82" s="52">
        <f t="shared" si="48"/>
        <v>-1.2446197743586745E-2</v>
      </c>
      <c r="N82" s="40">
        <f t="shared" si="56"/>
        <v>1.3229170474902199</v>
      </c>
      <c r="O82" s="143">
        <f t="shared" si="57"/>
        <v>1.2475529663328313</v>
      </c>
      <c r="P82" s="52">
        <f t="shared" si="58"/>
        <v>-5.6968107940226484E-2</v>
      </c>
    </row>
    <row r="83" spans="1:16" ht="20.100000000000001" customHeight="1" x14ac:dyDescent="0.25">
      <c r="A83" s="38" t="s">
        <v>204</v>
      </c>
      <c r="B83" s="19">
        <v>1458.56</v>
      </c>
      <c r="C83" s="140">
        <v>1103.68</v>
      </c>
      <c r="D83" s="247">
        <f t="shared" si="51"/>
        <v>5.169053524100479E-3</v>
      </c>
      <c r="E83" s="215">
        <f t="shared" si="52"/>
        <v>3.7296042337333995E-3</v>
      </c>
      <c r="F83" s="52">
        <f t="shared" si="47"/>
        <v>-0.24330846862659053</v>
      </c>
      <c r="H83" s="19">
        <v>383.39999999999992</v>
      </c>
      <c r="I83" s="140">
        <v>275.94799999999998</v>
      </c>
      <c r="J83" s="214">
        <f t="shared" si="53"/>
        <v>1.0071142879020329E-2</v>
      </c>
      <c r="K83" s="215">
        <f t="shared" si="54"/>
        <v>7.3231816324622013E-3</v>
      </c>
      <c r="L83" s="52">
        <f t="shared" si="48"/>
        <v>-0.28026082420448606</v>
      </c>
      <c r="N83" s="40">
        <f t="shared" si="56"/>
        <v>2.6286200087757781</v>
      </c>
      <c r="O83" s="143">
        <f t="shared" si="57"/>
        <v>2.5002536967236875</v>
      </c>
      <c r="P83" s="52">
        <f t="shared" si="58"/>
        <v>-4.8834107487401489E-2</v>
      </c>
    </row>
    <row r="84" spans="1:16" ht="20.100000000000001" customHeight="1" x14ac:dyDescent="0.25">
      <c r="A84" s="38" t="s">
        <v>165</v>
      </c>
      <c r="B84" s="19">
        <v>5639.12</v>
      </c>
      <c r="C84" s="140">
        <v>1154.9599999999998</v>
      </c>
      <c r="D84" s="247">
        <f t="shared" si="51"/>
        <v>1.9984719935296109E-2</v>
      </c>
      <c r="E84" s="215">
        <f t="shared" si="52"/>
        <v>3.902891876080681E-3</v>
      </c>
      <c r="F84" s="52">
        <f t="shared" si="47"/>
        <v>-0.7951879016584148</v>
      </c>
      <c r="H84" s="19">
        <v>786.86500000000012</v>
      </c>
      <c r="I84" s="140">
        <v>271.55900000000003</v>
      </c>
      <c r="J84" s="214">
        <f t="shared" si="53"/>
        <v>2.0669352742567381E-2</v>
      </c>
      <c r="K84" s="215">
        <f t="shared" si="54"/>
        <v>7.2067051797070581E-3</v>
      </c>
      <c r="L84" s="52">
        <f t="shared" ref="L84:L94" si="59">(I84-H84)/H84</f>
        <v>-0.65488489130918259</v>
      </c>
      <c r="N84" s="40">
        <f t="shared" ref="N84:N91" si="60">(H84/B84)*10</f>
        <v>1.3953684262792778</v>
      </c>
      <c r="O84" s="143">
        <f t="shared" ref="O84:O91" si="61">(I84/C84)*10</f>
        <v>2.3512416014407429</v>
      </c>
      <c r="P84" s="52">
        <f t="shared" ref="P84:P91" si="62">(O84-N84)/N84</f>
        <v>0.68503282513728792</v>
      </c>
    </row>
    <row r="85" spans="1:16" ht="20.100000000000001" customHeight="1" x14ac:dyDescent="0.25">
      <c r="A85" s="38" t="s">
        <v>201</v>
      </c>
      <c r="B85" s="19">
        <v>62.510000000000005</v>
      </c>
      <c r="C85" s="140">
        <v>42.459999999999994</v>
      </c>
      <c r="D85" s="247">
        <f t="shared" si="51"/>
        <v>2.2153187787373913E-4</v>
      </c>
      <c r="E85" s="215">
        <f t="shared" si="52"/>
        <v>1.4348270854262115E-4</v>
      </c>
      <c r="F85" s="52">
        <f t="shared" si="47"/>
        <v>-0.32074868021116637</v>
      </c>
      <c r="H85" s="19">
        <v>17.211000000000002</v>
      </c>
      <c r="I85" s="140">
        <v>261.25299999999999</v>
      </c>
      <c r="J85" s="214">
        <f t="shared" si="53"/>
        <v>4.5209817446744636E-4</v>
      </c>
      <c r="K85" s="215">
        <f t="shared" si="54"/>
        <v>6.9332018026064604E-3</v>
      </c>
      <c r="L85" s="52">
        <f t="shared" si="59"/>
        <v>14.179420138283653</v>
      </c>
      <c r="N85" s="40">
        <f t="shared" si="60"/>
        <v>2.7533194688849782</v>
      </c>
      <c r="O85" s="143">
        <f t="shared" si="61"/>
        <v>61.5292039566651</v>
      </c>
      <c r="P85" s="52">
        <f t="shared" si="62"/>
        <v>21.347281037308324</v>
      </c>
    </row>
    <row r="86" spans="1:16" ht="20.100000000000001" customHeight="1" x14ac:dyDescent="0.25">
      <c r="A86" s="38" t="s">
        <v>175</v>
      </c>
      <c r="B86" s="19">
        <v>2514.67</v>
      </c>
      <c r="C86" s="140">
        <v>1206.3799999999999</v>
      </c>
      <c r="D86" s="247">
        <f t="shared" si="51"/>
        <v>8.9118471817750053E-3</v>
      </c>
      <c r="E86" s="215">
        <f t="shared" si="52"/>
        <v>4.0766526126153396E-3</v>
      </c>
      <c r="F86" s="52">
        <f t="shared" si="47"/>
        <v>-0.52026309615178146</v>
      </c>
      <c r="H86" s="19">
        <v>514.61900000000003</v>
      </c>
      <c r="I86" s="140">
        <v>232.97200000000001</v>
      </c>
      <c r="J86" s="214">
        <f t="shared" si="53"/>
        <v>1.3518000723157442E-2</v>
      </c>
      <c r="K86" s="215">
        <f t="shared" si="54"/>
        <v>6.1826730807180491E-3</v>
      </c>
      <c r="L86" s="52">
        <f t="shared" si="59"/>
        <v>-0.54729226864923375</v>
      </c>
      <c r="N86" s="40">
        <f t="shared" si="60"/>
        <v>2.0464673297092659</v>
      </c>
      <c r="O86" s="143">
        <f t="shared" si="61"/>
        <v>1.9311659676055639</v>
      </c>
      <c r="P86" s="52">
        <f t="shared" si="62"/>
        <v>-5.6341657855873251E-2</v>
      </c>
    </row>
    <row r="87" spans="1:16" ht="20.100000000000001" customHeight="1" x14ac:dyDescent="0.25">
      <c r="A87" s="38" t="s">
        <v>193</v>
      </c>
      <c r="B87" s="19">
        <v>662.20999999999992</v>
      </c>
      <c r="C87" s="140">
        <v>708.07999999999993</v>
      </c>
      <c r="D87" s="247">
        <f t="shared" si="51"/>
        <v>2.3468345040276559E-3</v>
      </c>
      <c r="E87" s="215">
        <f t="shared" si="52"/>
        <v>2.3927752299778425E-3</v>
      </c>
      <c r="F87" s="52">
        <f t="shared" si="47"/>
        <v>6.9268056960782851E-2</v>
      </c>
      <c r="H87" s="19">
        <v>234.32400000000001</v>
      </c>
      <c r="I87" s="140">
        <v>190.387</v>
      </c>
      <c r="J87" s="214">
        <f t="shared" si="53"/>
        <v>6.1552177464359939E-3</v>
      </c>
      <c r="K87" s="215">
        <f t="shared" si="54"/>
        <v>5.0525409912722009E-3</v>
      </c>
      <c r="L87" s="52">
        <f t="shared" si="59"/>
        <v>-0.1875053344941193</v>
      </c>
      <c r="N87" s="40">
        <f t="shared" si="60"/>
        <v>3.5385149725917762</v>
      </c>
      <c r="O87" s="143">
        <f t="shared" si="61"/>
        <v>2.6887781041690206</v>
      </c>
      <c r="P87" s="52">
        <f t="shared" si="62"/>
        <v>-0.24013940169945586</v>
      </c>
    </row>
    <row r="88" spans="1:16" ht="20.100000000000001" customHeight="1" x14ac:dyDescent="0.25">
      <c r="A88" s="38" t="s">
        <v>199</v>
      </c>
      <c r="B88" s="19">
        <v>60.6</v>
      </c>
      <c r="C88" s="140">
        <v>254.05</v>
      </c>
      <c r="D88" s="247">
        <f t="shared" si="51"/>
        <v>2.1476294671490307E-4</v>
      </c>
      <c r="E88" s="215">
        <f t="shared" si="52"/>
        <v>8.5849698787689383E-4</v>
      </c>
      <c r="F88" s="52">
        <f t="shared" si="47"/>
        <v>3.1922442244224425</v>
      </c>
      <c r="H88" s="19">
        <v>164.768</v>
      </c>
      <c r="I88" s="140">
        <v>183.86000000000007</v>
      </c>
      <c r="J88" s="214">
        <f t="shared" si="53"/>
        <v>4.3281222480188366E-3</v>
      </c>
      <c r="K88" s="215">
        <f t="shared" si="54"/>
        <v>4.8793257242107247E-3</v>
      </c>
      <c r="L88" s="52">
        <f t="shared" si="59"/>
        <v>0.11587201398329815</v>
      </c>
      <c r="N88" s="40">
        <f t="shared" si="60"/>
        <v>27.189438943894388</v>
      </c>
      <c r="O88" s="143">
        <f t="shared" si="61"/>
        <v>7.2371580397559567</v>
      </c>
      <c r="P88" s="52">
        <f t="shared" si="62"/>
        <v>-0.73382466424960491</v>
      </c>
    </row>
    <row r="89" spans="1:16" ht="20.100000000000001" customHeight="1" x14ac:dyDescent="0.25">
      <c r="A89" s="38" t="s">
        <v>213</v>
      </c>
      <c r="B89" s="19">
        <v>44.04</v>
      </c>
      <c r="C89" s="140">
        <v>842.20999999999992</v>
      </c>
      <c r="D89" s="247">
        <f t="shared" si="51"/>
        <v>1.5607525038488994E-4</v>
      </c>
      <c r="E89" s="215">
        <f t="shared" si="52"/>
        <v>2.8460332539255997E-3</v>
      </c>
      <c r="F89" s="52">
        <f t="shared" ref="F89:F94" si="63">(C89-B89)/B89</f>
        <v>18.123751135331517</v>
      </c>
      <c r="H89" s="19">
        <v>6.9670000000000005</v>
      </c>
      <c r="I89" s="140">
        <v>157.61600000000004</v>
      </c>
      <c r="J89" s="214">
        <f t="shared" si="53"/>
        <v>1.8300900479430006E-4</v>
      </c>
      <c r="K89" s="215">
        <f t="shared" si="54"/>
        <v>4.1828554516871392E-3</v>
      </c>
      <c r="L89" s="52">
        <f t="shared" si="59"/>
        <v>21.623223769197647</v>
      </c>
      <c r="N89" s="40">
        <f t="shared" si="60"/>
        <v>1.5819709355131701</v>
      </c>
      <c r="O89" s="143">
        <f t="shared" si="61"/>
        <v>1.8714572375060858</v>
      </c>
      <c r="P89" s="52">
        <f t="shared" si="62"/>
        <v>0.1829909105751113</v>
      </c>
    </row>
    <row r="90" spans="1:16" ht="20.100000000000001" customHeight="1" x14ac:dyDescent="0.25">
      <c r="A90" s="38" t="s">
        <v>211</v>
      </c>
      <c r="B90" s="19">
        <v>2139.5100000000002</v>
      </c>
      <c r="C90" s="140">
        <v>3104.88</v>
      </c>
      <c r="D90" s="247">
        <f t="shared" si="51"/>
        <v>7.582301520231061E-3</v>
      </c>
      <c r="E90" s="215">
        <f t="shared" si="52"/>
        <v>1.0492147717847707E-2</v>
      </c>
      <c r="F90" s="52">
        <f t="shared" si="63"/>
        <v>0.45121079125594166</v>
      </c>
      <c r="H90" s="19">
        <v>141.50700000000001</v>
      </c>
      <c r="I90" s="140">
        <v>156.08199999999999</v>
      </c>
      <c r="J90" s="214">
        <f t="shared" si="53"/>
        <v>3.7171028048553208E-3</v>
      </c>
      <c r="K90" s="215">
        <f t="shared" si="54"/>
        <v>4.1421457504963446E-3</v>
      </c>
      <c r="L90" s="52">
        <f t="shared" si="59"/>
        <v>0.10299843823980431</v>
      </c>
      <c r="N90" s="40">
        <f t="shared" si="60"/>
        <v>0.66139910540263891</v>
      </c>
      <c r="O90" s="143">
        <f t="shared" si="61"/>
        <v>0.5026989770941227</v>
      </c>
      <c r="P90" s="52">
        <f t="shared" si="62"/>
        <v>-0.23994608854498614</v>
      </c>
    </row>
    <row r="91" spans="1:16" ht="20.100000000000001" customHeight="1" x14ac:dyDescent="0.25">
      <c r="A91" s="38" t="s">
        <v>226</v>
      </c>
      <c r="B91" s="19">
        <v>351.07</v>
      </c>
      <c r="C91" s="140">
        <v>480</v>
      </c>
      <c r="D91" s="247">
        <f t="shared" si="51"/>
        <v>1.2441720743102478E-3</v>
      </c>
      <c r="E91" s="215">
        <f t="shared" si="52"/>
        <v>1.6220372138591183E-3</v>
      </c>
      <c r="F91" s="52">
        <f t="shared" si="63"/>
        <v>0.36724869684108585</v>
      </c>
      <c r="H91" s="19">
        <v>104.806</v>
      </c>
      <c r="I91" s="140">
        <v>143.19999999999999</v>
      </c>
      <c r="J91" s="214">
        <f t="shared" si="53"/>
        <v>2.7530417333818591E-3</v>
      </c>
      <c r="K91" s="215">
        <f t="shared" si="54"/>
        <v>3.8002797982539726E-3</v>
      </c>
      <c r="L91" s="52">
        <f t="shared" si="59"/>
        <v>0.36633398851210802</v>
      </c>
      <c r="N91" s="40">
        <f t="shared" si="60"/>
        <v>2.9853305608568093</v>
      </c>
      <c r="O91" s="143">
        <f t="shared" si="61"/>
        <v>2.9833333333333329</v>
      </c>
      <c r="P91" s="52">
        <f t="shared" si="62"/>
        <v>-6.690138605297669E-4</v>
      </c>
    </row>
    <row r="92" spans="1:16" ht="20.100000000000001" customHeight="1" x14ac:dyDescent="0.25">
      <c r="A92" s="38" t="s">
        <v>212</v>
      </c>
      <c r="B92" s="19">
        <v>357.78999999999996</v>
      </c>
      <c r="C92" s="140">
        <v>522.98</v>
      </c>
      <c r="D92" s="247">
        <f t="shared" si="51"/>
        <v>1.2679873713717024E-3</v>
      </c>
      <c r="E92" s="215">
        <f t="shared" si="52"/>
        <v>1.7672771293834203E-3</v>
      </c>
      <c r="F92" s="52">
        <f t="shared" si="63"/>
        <v>0.46169540792084762</v>
      </c>
      <c r="H92" s="19">
        <v>67.897999999999996</v>
      </c>
      <c r="I92" s="140">
        <v>142.85</v>
      </c>
      <c r="J92" s="214">
        <f t="shared" si="53"/>
        <v>1.7835431904009451E-3</v>
      </c>
      <c r="K92" s="215">
        <f t="shared" si="54"/>
        <v>3.7909914048923185E-3</v>
      </c>
      <c r="L92" s="52">
        <f t="shared" si="59"/>
        <v>1.1038911308138679</v>
      </c>
      <c r="N92" s="40">
        <f t="shared" ref="N92:N93" si="64">(H92/B92)*10</f>
        <v>1.8977053578915006</v>
      </c>
      <c r="O92" s="143">
        <f t="shared" ref="O92:O93" si="65">(I92/C92)*10</f>
        <v>2.7314620061952652</v>
      </c>
      <c r="P92" s="52">
        <f t="shared" ref="P92:P93" si="66">(O92-N92)/N92</f>
        <v>0.43934989424814269</v>
      </c>
    </row>
    <row r="93" spans="1:16" ht="20.100000000000001" customHeight="1" x14ac:dyDescent="0.25">
      <c r="A93" s="38" t="s">
        <v>168</v>
      </c>
      <c r="B93" s="19">
        <v>75.120000000000019</v>
      </c>
      <c r="C93" s="140">
        <v>76.760000000000005</v>
      </c>
      <c r="D93" s="247">
        <f t="shared" si="51"/>
        <v>2.6622099929411752E-4</v>
      </c>
      <c r="E93" s="215">
        <f t="shared" si="52"/>
        <v>2.5939078444963738E-4</v>
      </c>
      <c r="F93" s="52">
        <f t="shared" si="63"/>
        <v>2.1831735889243691E-2</v>
      </c>
      <c r="H93" s="19">
        <v>114.07700000000001</v>
      </c>
      <c r="I93" s="140">
        <v>124.306</v>
      </c>
      <c r="J93" s="214">
        <f t="shared" si="53"/>
        <v>2.9965721601721501E-3</v>
      </c>
      <c r="K93" s="215">
        <f t="shared" si="54"/>
        <v>3.2988657863251281E-3</v>
      </c>
      <c r="L93" s="52">
        <f t="shared" si="59"/>
        <v>8.9667505281520232E-2</v>
      </c>
      <c r="N93" s="40">
        <f t="shared" si="64"/>
        <v>15.185969116080935</v>
      </c>
      <c r="O93" s="143">
        <f t="shared" si="65"/>
        <v>16.194111516414797</v>
      </c>
      <c r="P93" s="52">
        <f t="shared" si="66"/>
        <v>6.6386438206719744E-2</v>
      </c>
    </row>
    <row r="94" spans="1:16" ht="20.100000000000001" customHeight="1" x14ac:dyDescent="0.25">
      <c r="A94" s="38" t="s">
        <v>198</v>
      </c>
      <c r="B94" s="19">
        <v>519.75</v>
      </c>
      <c r="C94" s="140">
        <v>653.26</v>
      </c>
      <c r="D94" s="247">
        <f t="shared" si="51"/>
        <v>1.8419643820968791E-3</v>
      </c>
      <c r="E94" s="215">
        <f t="shared" si="52"/>
        <v>2.2075250631783494E-3</v>
      </c>
      <c r="F94" s="52">
        <f t="shared" si="63"/>
        <v>0.25687349687349686</v>
      </c>
      <c r="H94" s="19">
        <v>80.087999999999994</v>
      </c>
      <c r="I94" s="140">
        <v>110.45000000000002</v>
      </c>
      <c r="J94" s="214">
        <f t="shared" si="53"/>
        <v>2.1037498458398021E-3</v>
      </c>
      <c r="K94" s="215">
        <f t="shared" si="54"/>
        <v>2.9311515622706102E-3</v>
      </c>
      <c r="L94" s="52">
        <f t="shared" si="59"/>
        <v>0.37910798122065759</v>
      </c>
      <c r="N94" s="40">
        <f t="shared" ref="N94" si="67">(H94/B94)*10</f>
        <v>1.5408946608946608</v>
      </c>
      <c r="O94" s="143">
        <f t="shared" ref="O94" si="68">(I94/C94)*10</f>
        <v>1.6907510026635644</v>
      </c>
      <c r="P94" s="52">
        <f t="shared" ref="P94" si="69">(O94-N94)/N94</f>
        <v>9.7252813947642167E-2</v>
      </c>
    </row>
    <row r="95" spans="1:16" ht="20.100000000000001" customHeight="1" thickBot="1" x14ac:dyDescent="0.3">
      <c r="A95" s="8" t="s">
        <v>17</v>
      </c>
      <c r="B95" s="19">
        <f>B96-SUM(B68:B94)</f>
        <v>10254.619999999995</v>
      </c>
      <c r="C95" s="140">
        <f>C96-SUM(C68:C94)</f>
        <v>8128.6199999998789</v>
      </c>
      <c r="D95" s="247">
        <f t="shared" si="51"/>
        <v>3.6341788921478192E-2</v>
      </c>
      <c r="E95" s="215">
        <f t="shared" si="52"/>
        <v>2.7468591952748561E-2</v>
      </c>
      <c r="F95" s="52">
        <f t="shared" ref="F95" si="70">(C95-B95)/B95</f>
        <v>-0.20732118791336171</v>
      </c>
      <c r="H95" s="196">
        <f>H96-SUM(H68:H94)</f>
        <v>2318.4290000000037</v>
      </c>
      <c r="I95" s="119">
        <f>I96-SUM(I68:I94)</f>
        <v>1772.7990000000063</v>
      </c>
      <c r="J95" s="214">
        <f t="shared" si="53"/>
        <v>6.0900442654836365E-2</v>
      </c>
      <c r="K95" s="215">
        <f t="shared" si="54"/>
        <v>4.7047012751849644E-2</v>
      </c>
      <c r="L95" s="52">
        <f t="shared" ref="L95" si="71">(I95-H95)/H95</f>
        <v>-0.23534470971506849</v>
      </c>
      <c r="N95" s="40">
        <f t="shared" ref="N95:N96" si="72">(H95/B95)*10</f>
        <v>2.2608629086207044</v>
      </c>
      <c r="O95" s="143">
        <f t="shared" ref="O95:O96" si="73">(I95/C95)*10</f>
        <v>2.1809347712158185</v>
      </c>
      <c r="P95" s="52">
        <f>(O95-N95)/N95</f>
        <v>-3.5352934094375524E-2</v>
      </c>
    </row>
    <row r="96" spans="1:16" ht="26.25" customHeight="1" thickBot="1" x14ac:dyDescent="0.3">
      <c r="A96" s="12" t="s">
        <v>18</v>
      </c>
      <c r="B96" s="17">
        <v>282171.57999999996</v>
      </c>
      <c r="C96" s="145">
        <v>295924.16000000003</v>
      </c>
      <c r="D96" s="243">
        <f>SUM(D68:D95)</f>
        <v>0.99999999999999989</v>
      </c>
      <c r="E96" s="244">
        <f>SUM(E68:E95)</f>
        <v>0.99999999999999956</v>
      </c>
      <c r="F96" s="57">
        <f>(C96-B96)/B96</f>
        <v>4.8738359830568609E-2</v>
      </c>
      <c r="G96" s="1"/>
      <c r="H96" s="17">
        <v>38069.165000000001</v>
      </c>
      <c r="I96" s="145">
        <v>37681.436000000002</v>
      </c>
      <c r="J96" s="255">
        <f t="shared" si="53"/>
        <v>1</v>
      </c>
      <c r="K96" s="244">
        <f t="shared" si="54"/>
        <v>1</v>
      </c>
      <c r="L96" s="57">
        <f>(I96-H96)/H96</f>
        <v>-1.0184856957067468E-2</v>
      </c>
      <c r="M96" s="1"/>
      <c r="N96" s="37">
        <f t="shared" si="72"/>
        <v>1.349149513923408</v>
      </c>
      <c r="O96" s="150">
        <f t="shared" si="73"/>
        <v>1.2733477388260559</v>
      </c>
      <c r="P96" s="57">
        <f>(O96-N96)/N96</f>
        <v>-5.6184858916723E-2</v>
      </c>
    </row>
  </sheetData>
  <mergeCells count="33"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68:E74 D75 N7:O28 D28:E32 J29:K32 N39:O49 J46:L49 J39:L45 J54:L56 J62:L62 J57:K61 D46:E51 D39:F45 D54:F56 F46:F49 P39:P49 J68:L78 D76:F78 N68:P78 F28 P28 D89:E90 D84:E88 J89:K90 J84:K86 D83:E83 D82:E82 J83:K83 J82:K82 F30 D59:F59 D58:E58 L61 N59:O59 P59 D80:F81 D79:E79 D93:E93 D91:E91 J81:L81 J79:K79 J87:K88 J95:L96 J91:K91 N95:P96 D92:E92 J92:K94 J80:K80 P54:P56 N54:O56 J51:K51 J50:K50 D95:F96 D94:E94 D61:F62 D60:E60 N61:O62 P61:P62 F32:F33 J52:K52 D52:E52 J53:K53 D53:E53 O57 D57:E5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50" t="s">
        <v>16</v>
      </c>
      <c r="B3" s="338"/>
      <c r="C3" s="338"/>
      <c r="D3" s="365" t="s">
        <v>1</v>
      </c>
      <c r="E3" s="363"/>
      <c r="F3" s="365" t="s">
        <v>104</v>
      </c>
      <c r="G3" s="363"/>
      <c r="H3" s="130" t="s">
        <v>0</v>
      </c>
      <c r="J3" s="367" t="s">
        <v>19</v>
      </c>
      <c r="K3" s="363"/>
      <c r="L3" s="361" t="s">
        <v>104</v>
      </c>
      <c r="M3" s="362"/>
      <c r="N3" s="130" t="s">
        <v>0</v>
      </c>
      <c r="P3" s="373" t="s">
        <v>22</v>
      </c>
      <c r="Q3" s="363"/>
      <c r="R3" s="130" t="s">
        <v>0</v>
      </c>
    </row>
    <row r="4" spans="1:18" x14ac:dyDescent="0.25">
      <c r="A4" s="364"/>
      <c r="B4" s="339"/>
      <c r="C4" s="339"/>
      <c r="D4" s="368" t="s">
        <v>217</v>
      </c>
      <c r="E4" s="370"/>
      <c r="F4" s="368" t="str">
        <f>D4</f>
        <v>jan-maio</v>
      </c>
      <c r="G4" s="370"/>
      <c r="H4" s="131" t="s">
        <v>152</v>
      </c>
      <c r="J4" s="371" t="str">
        <f>D4</f>
        <v>jan-maio</v>
      </c>
      <c r="K4" s="370"/>
      <c r="L4" s="372" t="str">
        <f>D4</f>
        <v>jan-maio</v>
      </c>
      <c r="M4" s="360"/>
      <c r="N4" s="131" t="str">
        <f>H4</f>
        <v>2025/2024</v>
      </c>
      <c r="P4" s="371" t="str">
        <f>D4</f>
        <v>jan-maio</v>
      </c>
      <c r="Q4" s="369"/>
      <c r="R4" s="131" t="str">
        <f>N4</f>
        <v>2025/2024</v>
      </c>
    </row>
    <row r="5" spans="1:18" ht="19.5" customHeight="1" thickBot="1" x14ac:dyDescent="0.3">
      <c r="A5" s="351"/>
      <c r="B5" s="374"/>
      <c r="C5" s="374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1449.2600000000002</v>
      </c>
      <c r="E6" s="147">
        <v>3162.0600000000013</v>
      </c>
      <c r="F6" s="248">
        <f>D6/D8</f>
        <v>0.22990843385726348</v>
      </c>
      <c r="G6" s="256">
        <f>E6/E8</f>
        <v>0.41234830643079001</v>
      </c>
      <c r="H6" s="165">
        <f>(E6-D6)/D6</f>
        <v>1.1818445275519927</v>
      </c>
      <c r="I6" s="1"/>
      <c r="J6" s="19">
        <v>662.24400000000026</v>
      </c>
      <c r="K6" s="147">
        <v>952.02500000000055</v>
      </c>
      <c r="L6" s="247">
        <f>J6/J8</f>
        <v>0.18394098058859987</v>
      </c>
      <c r="M6" s="246">
        <f>K6/K8</f>
        <v>0.23425552620603377</v>
      </c>
      <c r="N6" s="165">
        <f>(K6-J6)/J6</f>
        <v>0.43757436835969848</v>
      </c>
      <c r="P6" s="27">
        <f t="shared" ref="P6:Q8" si="0">(J6/D6)*10</f>
        <v>4.5695320370395933</v>
      </c>
      <c r="Q6" s="152">
        <f t="shared" si="0"/>
        <v>3.0107746216074336</v>
      </c>
      <c r="R6" s="165">
        <f>(Q6-P6)/P6</f>
        <v>-0.341119703899048</v>
      </c>
    </row>
    <row r="7" spans="1:18" ht="24" customHeight="1" thickBot="1" x14ac:dyDescent="0.3">
      <c r="A7" s="161" t="s">
        <v>21</v>
      </c>
      <c r="B7" s="1"/>
      <c r="C7" s="1"/>
      <c r="D7" s="117">
        <v>4854.3799999999992</v>
      </c>
      <c r="E7" s="140">
        <v>4506.3600000000051</v>
      </c>
      <c r="F7" s="248">
        <f>D7/D8</f>
        <v>0.77009156614273655</v>
      </c>
      <c r="G7" s="228">
        <f>E7/E8</f>
        <v>0.58765169356920999</v>
      </c>
      <c r="H7" s="55">
        <f t="shared" ref="H7:H8" si="1">(E7-D7)/D7</f>
        <v>-7.169195654233787E-2</v>
      </c>
      <c r="J7" s="19">
        <v>2938.0630000000001</v>
      </c>
      <c r="K7" s="140">
        <v>3112.0199999999995</v>
      </c>
      <c r="L7" s="247">
        <f>J7/J8</f>
        <v>0.81605901941140013</v>
      </c>
      <c r="M7" s="215">
        <f>K7/K8</f>
        <v>0.76574447379396626</v>
      </c>
      <c r="N7" s="102">
        <f t="shared" ref="N7:N8" si="2">(K7-J7)/J7</f>
        <v>5.92080564644119E-2</v>
      </c>
      <c r="P7" s="27">
        <f t="shared" si="0"/>
        <v>6.052395980537165</v>
      </c>
      <c r="Q7" s="152">
        <f t="shared" si="0"/>
        <v>6.9058397464916164</v>
      </c>
      <c r="R7" s="102">
        <f t="shared" ref="R7:R8" si="3">(Q7-P7)/P7</f>
        <v>0.1410092414142913</v>
      </c>
    </row>
    <row r="8" spans="1:18" ht="26.25" customHeight="1" thickBot="1" x14ac:dyDescent="0.3">
      <c r="A8" s="12" t="s">
        <v>12</v>
      </c>
      <c r="B8" s="162"/>
      <c r="C8" s="162"/>
      <c r="D8" s="163">
        <v>6303.6399999999994</v>
      </c>
      <c r="E8" s="145">
        <v>7668.4200000000064</v>
      </c>
      <c r="F8" s="257">
        <f>SUM(F6:F7)</f>
        <v>1</v>
      </c>
      <c r="G8" s="258">
        <f>SUM(G6:G7)</f>
        <v>1</v>
      </c>
      <c r="H8" s="164">
        <f t="shared" si="1"/>
        <v>0.21650665329873012</v>
      </c>
      <c r="I8" s="1"/>
      <c r="J8" s="17">
        <v>3600.3070000000002</v>
      </c>
      <c r="K8" s="145">
        <v>4064.0450000000001</v>
      </c>
      <c r="L8" s="243">
        <f>SUM(L6:L7)</f>
        <v>1</v>
      </c>
      <c r="M8" s="244">
        <f>SUM(M6:M7)</f>
        <v>1</v>
      </c>
      <c r="N8" s="164">
        <f t="shared" si="2"/>
        <v>0.12880512689612297</v>
      </c>
      <c r="O8" s="1"/>
      <c r="P8" s="29">
        <f t="shared" si="0"/>
        <v>5.7114730536642337</v>
      </c>
      <c r="Q8" s="146">
        <f t="shared" si="0"/>
        <v>5.2997162388079904</v>
      </c>
      <c r="R8" s="164">
        <f t="shared" si="3"/>
        <v>-7.2092927864218503E-2</v>
      </c>
    </row>
  </sheetData>
  <mergeCells count="11">
    <mergeCell ref="A3:C5"/>
    <mergeCell ref="D3:E3"/>
    <mergeCell ref="F3:G3"/>
    <mergeCell ref="J3:K3"/>
    <mergeCell ref="L3:M3"/>
    <mergeCell ref="P3:Q3"/>
    <mergeCell ref="D4:E4"/>
    <mergeCell ref="F4:G4"/>
    <mergeCell ref="J4:K4"/>
    <mergeCell ref="L4:M4"/>
    <mergeCell ref="P4:Q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topLeftCell="A71" workbookViewId="0">
      <selection activeCell="H84" sqref="H84:I84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77" t="s">
        <v>3</v>
      </c>
      <c r="B4" s="365" t="s">
        <v>1</v>
      </c>
      <c r="C4" s="363"/>
      <c r="D4" s="365" t="s">
        <v>104</v>
      </c>
      <c r="E4" s="363"/>
      <c r="F4" s="130" t="s">
        <v>0</v>
      </c>
      <c r="H4" s="375" t="s">
        <v>19</v>
      </c>
      <c r="I4" s="376"/>
      <c r="J4" s="365" t="s">
        <v>13</v>
      </c>
      <c r="K4" s="366"/>
      <c r="L4" s="130" t="s">
        <v>0</v>
      </c>
      <c r="N4" s="373" t="s">
        <v>22</v>
      </c>
      <c r="O4" s="363"/>
      <c r="P4" s="130" t="s">
        <v>0</v>
      </c>
    </row>
    <row r="5" spans="1:16" x14ac:dyDescent="0.25">
      <c r="A5" s="378"/>
      <c r="B5" s="368" t="s">
        <v>217</v>
      </c>
      <c r="C5" s="370"/>
      <c r="D5" s="368" t="str">
        <f>B5</f>
        <v>jan-maio</v>
      </c>
      <c r="E5" s="370"/>
      <c r="F5" s="131" t="s">
        <v>152</v>
      </c>
      <c r="H5" s="371" t="str">
        <f>B5</f>
        <v>jan-maio</v>
      </c>
      <c r="I5" s="370"/>
      <c r="J5" s="368" t="str">
        <f>B5</f>
        <v>jan-maio</v>
      </c>
      <c r="K5" s="369"/>
      <c r="L5" s="131" t="str">
        <f>F5</f>
        <v>2025/2024</v>
      </c>
      <c r="N5" s="371" t="str">
        <f>B5</f>
        <v>jan-maio</v>
      </c>
      <c r="O5" s="369"/>
      <c r="P5" s="131" t="str">
        <f>L5</f>
        <v>2025/2024</v>
      </c>
    </row>
    <row r="6" spans="1:16" ht="19.5" customHeight="1" thickBot="1" x14ac:dyDescent="0.3">
      <c r="A6" s="379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158</v>
      </c>
      <c r="B7" s="39">
        <v>350.64</v>
      </c>
      <c r="C7" s="147">
        <v>788.07999999999993</v>
      </c>
      <c r="D7" s="247">
        <f>B7/$B$33</f>
        <v>5.5625003965962504E-2</v>
      </c>
      <c r="E7" s="246">
        <f>C7/$C$33</f>
        <v>0.10276954053116547</v>
      </c>
      <c r="F7" s="52">
        <f>(C7-B7)/B7</f>
        <v>1.2475473420031939</v>
      </c>
      <c r="H7" s="39">
        <v>243.53999999999994</v>
      </c>
      <c r="I7" s="147">
        <v>676.77700000000004</v>
      </c>
      <c r="J7" s="247">
        <f>H7/$H$33</f>
        <v>6.7644231450262424E-2</v>
      </c>
      <c r="K7" s="246">
        <f>I7/$I$33</f>
        <v>0.16652792968581795</v>
      </c>
      <c r="L7" s="52">
        <f>(I7-H7)/H7</f>
        <v>1.778915167939559</v>
      </c>
      <c r="N7" s="27">
        <f t="shared" ref="N7:N33" si="0">(H7/B7)*10</f>
        <v>6.9455852156057478</v>
      </c>
      <c r="O7" s="151">
        <f t="shared" ref="O7:O33" si="1">(I7/C7)*10</f>
        <v>8.5876687645924292</v>
      </c>
      <c r="P7" s="61">
        <f>(O7-N7)/N7</f>
        <v>0.23642119389697386</v>
      </c>
    </row>
    <row r="8" spans="1:16" ht="20.100000000000001" customHeight="1" x14ac:dyDescent="0.25">
      <c r="A8" s="8" t="s">
        <v>164</v>
      </c>
      <c r="B8" s="19">
        <v>195.86999999999995</v>
      </c>
      <c r="C8" s="140">
        <v>2231.4199999999996</v>
      </c>
      <c r="D8" s="247">
        <f t="shared" ref="D8:D32" si="2">B8/$B$33</f>
        <v>3.1072523177084966E-2</v>
      </c>
      <c r="E8" s="215">
        <f t="shared" ref="E8:E32" si="3">C8/$C$33</f>
        <v>0.29098823486454828</v>
      </c>
      <c r="F8" s="52">
        <f t="shared" ref="F8:F33" si="4">(C8-B8)/B8</f>
        <v>10.392352070250677</v>
      </c>
      <c r="H8" s="19">
        <v>121.05200000000002</v>
      </c>
      <c r="I8" s="140">
        <v>573.36699999999996</v>
      </c>
      <c r="J8" s="247">
        <f t="shared" ref="J8:J32" si="5">H8/$H$33</f>
        <v>3.3622688287415499E-2</v>
      </c>
      <c r="K8" s="215">
        <f t="shared" ref="K8:K32" si="6">I8/$I$33</f>
        <v>0.14108283741936911</v>
      </c>
      <c r="L8" s="52">
        <f t="shared" ref="L8:L31" si="7">(I8-H8)/H8</f>
        <v>3.7365347123550197</v>
      </c>
      <c r="N8" s="27">
        <f t="shared" si="0"/>
        <v>6.1802215755347962</v>
      </c>
      <c r="O8" s="152">
        <f t="shared" si="1"/>
        <v>2.5695162721495732</v>
      </c>
      <c r="P8" s="52">
        <f t="shared" ref="P8:P64" si="8">(O8-N8)/N8</f>
        <v>-0.58423557460765896</v>
      </c>
    </row>
    <row r="9" spans="1:16" ht="20.100000000000001" customHeight="1" x14ac:dyDescent="0.25">
      <c r="A9" s="8" t="s">
        <v>165</v>
      </c>
      <c r="B9" s="19">
        <v>1352.7199999999998</v>
      </c>
      <c r="C9" s="140">
        <v>664.03999999999985</v>
      </c>
      <c r="D9" s="247">
        <f t="shared" si="2"/>
        <v>0.21459347297751766</v>
      </c>
      <c r="E9" s="215">
        <f t="shared" si="3"/>
        <v>8.6594109347166659E-2</v>
      </c>
      <c r="F9" s="52">
        <f t="shared" si="4"/>
        <v>-0.50910757584718203</v>
      </c>
      <c r="H9" s="19">
        <v>597.85900000000004</v>
      </c>
      <c r="I9" s="140">
        <v>451.11400000000003</v>
      </c>
      <c r="J9" s="247">
        <f t="shared" si="5"/>
        <v>0.16605778340569294</v>
      </c>
      <c r="K9" s="215">
        <f t="shared" si="6"/>
        <v>0.11100123153163904</v>
      </c>
      <c r="L9" s="52">
        <f t="shared" si="7"/>
        <v>-0.24545085045136059</v>
      </c>
      <c r="N9" s="27">
        <f t="shared" ref="N9:N15" si="9">(H9/B9)*10</f>
        <v>4.4196803477438067</v>
      </c>
      <c r="O9" s="152">
        <f t="shared" ref="O9:O15" si="10">(I9/C9)*10</f>
        <v>6.7934762966086399</v>
      </c>
      <c r="P9" s="52">
        <f t="shared" ref="P9:P15" si="11">(O9-N9)/N9</f>
        <v>0.53709674955941722</v>
      </c>
    </row>
    <row r="10" spans="1:16" ht="20.100000000000001" customHeight="1" x14ac:dyDescent="0.25">
      <c r="A10" s="8" t="s">
        <v>155</v>
      </c>
      <c r="B10" s="19">
        <v>322.18999999999994</v>
      </c>
      <c r="C10" s="140">
        <v>332.15999999999991</v>
      </c>
      <c r="D10" s="247">
        <f t="shared" si="2"/>
        <v>5.1111738614514762E-2</v>
      </c>
      <c r="E10" s="215">
        <f t="shared" si="3"/>
        <v>4.3315311367921924E-2</v>
      </c>
      <c r="F10" s="52">
        <f t="shared" si="4"/>
        <v>3.0944473757720515E-2</v>
      </c>
      <c r="H10" s="19">
        <v>526.46199999999999</v>
      </c>
      <c r="I10" s="140">
        <v>385.98900000000003</v>
      </c>
      <c r="J10" s="247">
        <f t="shared" si="5"/>
        <v>0.14622697453300512</v>
      </c>
      <c r="K10" s="215">
        <f t="shared" si="6"/>
        <v>9.4976556608010007E-2</v>
      </c>
      <c r="L10" s="52">
        <f t="shared" si="7"/>
        <v>-0.26682457613275024</v>
      </c>
      <c r="N10" s="27">
        <f t="shared" si="9"/>
        <v>16.340109873056274</v>
      </c>
      <c r="O10" s="152">
        <f t="shared" si="10"/>
        <v>11.620574421965323</v>
      </c>
      <c r="P10" s="52">
        <f t="shared" si="11"/>
        <v>-0.28883131678772511</v>
      </c>
    </row>
    <row r="11" spans="1:16" ht="20.100000000000001" customHeight="1" x14ac:dyDescent="0.25">
      <c r="A11" s="8" t="s">
        <v>154</v>
      </c>
      <c r="B11" s="19">
        <v>668.12</v>
      </c>
      <c r="C11" s="140">
        <v>564.01000000000022</v>
      </c>
      <c r="D11" s="247">
        <f t="shared" si="2"/>
        <v>0.10598955524109877</v>
      </c>
      <c r="E11" s="215">
        <f t="shared" si="3"/>
        <v>7.3549701242237669E-2</v>
      </c>
      <c r="F11" s="52">
        <f t="shared" si="4"/>
        <v>-0.15582530084415941</v>
      </c>
      <c r="H11" s="19">
        <v>392.55600000000004</v>
      </c>
      <c r="I11" s="140">
        <v>346.68699999999995</v>
      </c>
      <c r="J11" s="247">
        <f t="shared" si="5"/>
        <v>0.10903403515311336</v>
      </c>
      <c r="K11" s="215">
        <f t="shared" si="6"/>
        <v>8.5305895973100676E-2</v>
      </c>
      <c r="L11" s="52">
        <f t="shared" si="7"/>
        <v>-0.11684702309988913</v>
      </c>
      <c r="N11" s="27">
        <f t="shared" si="9"/>
        <v>5.8755313416751491</v>
      </c>
      <c r="O11" s="152">
        <f t="shared" si="10"/>
        <v>6.1468236378787573</v>
      </c>
      <c r="P11" s="52">
        <f t="shared" si="11"/>
        <v>4.6173236159822974E-2</v>
      </c>
    </row>
    <row r="12" spans="1:16" ht="20.100000000000001" customHeight="1" x14ac:dyDescent="0.25">
      <c r="A12" s="8" t="s">
        <v>168</v>
      </c>
      <c r="B12" s="19">
        <v>44.629999999999995</v>
      </c>
      <c r="C12" s="140">
        <v>59.100000000000009</v>
      </c>
      <c r="D12" s="247">
        <f t="shared" si="2"/>
        <v>7.0800362964890092E-3</v>
      </c>
      <c r="E12" s="215">
        <f t="shared" si="3"/>
        <v>7.7069331100800423E-3</v>
      </c>
      <c r="F12" s="52">
        <f t="shared" si="4"/>
        <v>0.32422137575621812</v>
      </c>
      <c r="H12" s="19">
        <v>222.91099999999997</v>
      </c>
      <c r="I12" s="140">
        <v>311.35900000000004</v>
      </c>
      <c r="J12" s="247">
        <f t="shared" si="5"/>
        <v>6.1914442296170859E-2</v>
      </c>
      <c r="K12" s="215">
        <f t="shared" si="6"/>
        <v>7.6613078841400631E-2</v>
      </c>
      <c r="L12" s="52">
        <f t="shared" si="7"/>
        <v>0.39678616129307248</v>
      </c>
      <c r="N12" s="27">
        <f t="shared" si="9"/>
        <v>49.946448577190232</v>
      </c>
      <c r="O12" s="152">
        <f t="shared" si="10"/>
        <v>52.683417935702195</v>
      </c>
      <c r="P12" s="52">
        <f t="shared" si="11"/>
        <v>5.4798077470555033E-2</v>
      </c>
    </row>
    <row r="13" spans="1:16" ht="20.100000000000001" customHeight="1" x14ac:dyDescent="0.25">
      <c r="A13" s="8" t="s">
        <v>159</v>
      </c>
      <c r="B13" s="19">
        <v>269.55000000000007</v>
      </c>
      <c r="C13" s="140">
        <v>367.94999999999993</v>
      </c>
      <c r="D13" s="247">
        <f t="shared" si="2"/>
        <v>4.2761007925579506E-2</v>
      </c>
      <c r="E13" s="215">
        <f t="shared" si="3"/>
        <v>4.7982504870625227E-2</v>
      </c>
      <c r="F13" s="52">
        <f t="shared" si="4"/>
        <v>0.36505286588758984</v>
      </c>
      <c r="H13" s="19">
        <v>123.16799999999999</v>
      </c>
      <c r="I13" s="140">
        <v>161.90900000000005</v>
      </c>
      <c r="J13" s="247">
        <f t="shared" si="5"/>
        <v>3.4210415945084685E-2</v>
      </c>
      <c r="K13" s="215">
        <f t="shared" si="6"/>
        <v>3.983937185734903E-2</v>
      </c>
      <c r="L13" s="52">
        <f t="shared" si="7"/>
        <v>0.31453786697843644</v>
      </c>
      <c r="N13" s="27">
        <f t="shared" si="9"/>
        <v>4.5693934335002764</v>
      </c>
      <c r="O13" s="152">
        <f t="shared" si="10"/>
        <v>4.4002989536621842</v>
      </c>
      <c r="P13" s="52">
        <f t="shared" si="11"/>
        <v>-3.7005891985221633E-2</v>
      </c>
    </row>
    <row r="14" spans="1:16" ht="20.100000000000001" customHeight="1" x14ac:dyDescent="0.25">
      <c r="A14" s="8" t="s">
        <v>170</v>
      </c>
      <c r="B14" s="19">
        <v>62.889999999999993</v>
      </c>
      <c r="C14" s="140">
        <v>221.39</v>
      </c>
      <c r="D14" s="247">
        <f t="shared" si="2"/>
        <v>9.9767753234638983E-3</v>
      </c>
      <c r="E14" s="215">
        <f t="shared" si="3"/>
        <v>2.8870353997303221E-2</v>
      </c>
      <c r="F14" s="52">
        <f t="shared" si="4"/>
        <v>2.5202734934011768</v>
      </c>
      <c r="H14" s="19">
        <v>39.845999999999997</v>
      </c>
      <c r="I14" s="140">
        <v>131.029</v>
      </c>
      <c r="J14" s="247">
        <f t="shared" si="5"/>
        <v>1.1067389530948334E-2</v>
      </c>
      <c r="K14" s="215">
        <f t="shared" si="6"/>
        <v>3.2241030795672782E-2</v>
      </c>
      <c r="L14" s="52">
        <f t="shared" si="7"/>
        <v>2.2883852833408622</v>
      </c>
      <c r="N14" s="27">
        <f t="shared" si="9"/>
        <v>6.3358244553983143</v>
      </c>
      <c r="O14" s="152">
        <f t="shared" si="10"/>
        <v>5.9184696689100678</v>
      </c>
      <c r="P14" s="52">
        <f t="shared" si="11"/>
        <v>-6.5872214330788104E-2</v>
      </c>
    </row>
    <row r="15" spans="1:16" ht="20.100000000000001" customHeight="1" x14ac:dyDescent="0.25">
      <c r="A15" s="8" t="s">
        <v>163</v>
      </c>
      <c r="B15" s="19">
        <v>158.08999999999997</v>
      </c>
      <c r="C15" s="140">
        <v>131.28000000000003</v>
      </c>
      <c r="D15" s="247">
        <f t="shared" si="2"/>
        <v>2.5079160611963868E-2</v>
      </c>
      <c r="E15" s="215">
        <f t="shared" si="3"/>
        <v>1.7119563091223488E-2</v>
      </c>
      <c r="F15" s="52">
        <f t="shared" si="4"/>
        <v>-0.16958694414573944</v>
      </c>
      <c r="H15" s="19">
        <v>107.69999999999997</v>
      </c>
      <c r="I15" s="140">
        <v>103.02200000000002</v>
      </c>
      <c r="J15" s="247">
        <f t="shared" si="5"/>
        <v>2.9914115657359217E-2</v>
      </c>
      <c r="K15" s="215">
        <f t="shared" si="6"/>
        <v>2.5349620882642789E-2</v>
      </c>
      <c r="L15" s="52">
        <f t="shared" si="7"/>
        <v>-4.3435468895078509E-2</v>
      </c>
      <c r="N15" s="27">
        <f t="shared" si="9"/>
        <v>6.8125751154405716</v>
      </c>
      <c r="O15" s="152">
        <f t="shared" si="10"/>
        <v>7.8475015234613039</v>
      </c>
      <c r="P15" s="52">
        <f t="shared" si="11"/>
        <v>0.1519141279888557</v>
      </c>
    </row>
    <row r="16" spans="1:16" ht="20.100000000000001" customHeight="1" x14ac:dyDescent="0.25">
      <c r="A16" s="8" t="s">
        <v>172</v>
      </c>
      <c r="B16" s="19">
        <v>170.02</v>
      </c>
      <c r="C16" s="140">
        <v>200.23999999999998</v>
      </c>
      <c r="D16" s="247">
        <f t="shared" si="2"/>
        <v>2.6971717928054261E-2</v>
      </c>
      <c r="E16" s="215">
        <f t="shared" si="3"/>
        <v>2.6112289102579143E-2</v>
      </c>
      <c r="F16" s="52">
        <f t="shared" si="4"/>
        <v>0.17774379484766478</v>
      </c>
      <c r="H16" s="19">
        <v>89.153000000000006</v>
      </c>
      <c r="I16" s="140">
        <v>92.546999999999997</v>
      </c>
      <c r="J16" s="247">
        <f t="shared" si="5"/>
        <v>2.4762610521824952E-2</v>
      </c>
      <c r="K16" s="215">
        <f t="shared" si="6"/>
        <v>2.2772139580147364E-2</v>
      </c>
      <c r="L16" s="52">
        <f t="shared" si="7"/>
        <v>3.8069386335849505E-2</v>
      </c>
      <c r="N16" s="27">
        <f t="shared" ref="N16:N19" si="12">(H16/B16)*10</f>
        <v>5.2436772144453592</v>
      </c>
      <c r="O16" s="152">
        <f t="shared" ref="O16:O19" si="13">(I16/C16)*10</f>
        <v>4.6218038353975235</v>
      </c>
      <c r="P16" s="52">
        <f t="shared" ref="P16:P19" si="14">(O16-N16)/N16</f>
        <v>-0.11859490079494019</v>
      </c>
    </row>
    <row r="17" spans="1:16" ht="20.100000000000001" customHeight="1" x14ac:dyDescent="0.25">
      <c r="A17" s="8" t="s">
        <v>156</v>
      </c>
      <c r="B17" s="19">
        <v>282.53999999999996</v>
      </c>
      <c r="C17" s="140">
        <v>158.02000000000001</v>
      </c>
      <c r="D17" s="247">
        <f t="shared" si="2"/>
        <v>4.482172205265527E-2</v>
      </c>
      <c r="E17" s="215">
        <f t="shared" si="3"/>
        <v>2.060659170989591E-2</v>
      </c>
      <c r="F17" s="52">
        <f t="shared" si="4"/>
        <v>-0.44071635874566423</v>
      </c>
      <c r="H17" s="19">
        <v>148.37700000000004</v>
      </c>
      <c r="I17" s="140">
        <v>86.933000000000007</v>
      </c>
      <c r="J17" s="247">
        <f t="shared" si="5"/>
        <v>4.121231883836575E-2</v>
      </c>
      <c r="K17" s="215">
        <f t="shared" si="6"/>
        <v>2.1390757238170348E-2</v>
      </c>
      <c r="L17" s="52">
        <f t="shared" si="7"/>
        <v>-0.41410730773637433</v>
      </c>
      <c r="N17" s="27">
        <f t="shared" si="12"/>
        <v>5.2515396050116809</v>
      </c>
      <c r="O17" s="152">
        <f t="shared" si="13"/>
        <v>5.5013922288317936</v>
      </c>
      <c r="P17" s="52">
        <f t="shared" si="14"/>
        <v>4.7577023618306485E-2</v>
      </c>
    </row>
    <row r="18" spans="1:16" ht="20.100000000000001" customHeight="1" x14ac:dyDescent="0.25">
      <c r="A18" s="8" t="s">
        <v>153</v>
      </c>
      <c r="B18" s="19">
        <v>298.26</v>
      </c>
      <c r="C18" s="140">
        <v>265.01</v>
      </c>
      <c r="D18" s="247">
        <f t="shared" si="2"/>
        <v>4.7315519287268924E-2</v>
      </c>
      <c r="E18" s="215">
        <f t="shared" si="3"/>
        <v>3.4558618333372447E-2</v>
      </c>
      <c r="F18" s="52">
        <f t="shared" si="4"/>
        <v>-0.11147991685106955</v>
      </c>
      <c r="H18" s="19">
        <v>77.918000000000006</v>
      </c>
      <c r="I18" s="140">
        <v>79.195999999999984</v>
      </c>
      <c r="J18" s="247">
        <f t="shared" si="5"/>
        <v>2.1642043303529399E-2</v>
      </c>
      <c r="K18" s="215">
        <f t="shared" si="6"/>
        <v>1.9486988948203079E-2</v>
      </c>
      <c r="L18" s="52">
        <f t="shared" si="7"/>
        <v>1.6401858363920753E-2</v>
      </c>
      <c r="N18" s="27">
        <f t="shared" si="12"/>
        <v>2.6124186950982371</v>
      </c>
      <c r="O18" s="152">
        <f t="shared" si="13"/>
        <v>2.9884155314893772</v>
      </c>
      <c r="P18" s="52">
        <f t="shared" si="14"/>
        <v>0.14392671323958703</v>
      </c>
    </row>
    <row r="19" spans="1:16" ht="20.100000000000001" customHeight="1" x14ac:dyDescent="0.25">
      <c r="A19" s="8" t="s">
        <v>157</v>
      </c>
      <c r="B19" s="19">
        <v>125.17000000000002</v>
      </c>
      <c r="C19" s="140">
        <v>269.51</v>
      </c>
      <c r="D19" s="247">
        <f t="shared" si="2"/>
        <v>1.9856781161360734E-2</v>
      </c>
      <c r="E19" s="215">
        <f t="shared" si="3"/>
        <v>3.5145440651398852E-2</v>
      </c>
      <c r="F19" s="52">
        <f t="shared" si="4"/>
        <v>1.1531517136694092</v>
      </c>
      <c r="H19" s="19">
        <v>47.561999999999998</v>
      </c>
      <c r="I19" s="140">
        <v>73.423999999999992</v>
      </c>
      <c r="J19" s="247">
        <f t="shared" si="5"/>
        <v>1.3210540101163596E-2</v>
      </c>
      <c r="K19" s="215">
        <f t="shared" si="6"/>
        <v>1.8066729083954531E-2</v>
      </c>
      <c r="L19" s="52">
        <f t="shared" si="7"/>
        <v>0.54375341659307841</v>
      </c>
      <c r="N19" s="27">
        <f t="shared" si="12"/>
        <v>3.7997922824958055</v>
      </c>
      <c r="O19" s="152">
        <f t="shared" si="13"/>
        <v>2.7243516010537636</v>
      </c>
      <c r="P19" s="52">
        <f t="shared" si="14"/>
        <v>-0.28302617656133128</v>
      </c>
    </row>
    <row r="20" spans="1:16" ht="20.100000000000001" customHeight="1" x14ac:dyDescent="0.25">
      <c r="A20" s="8" t="s">
        <v>174</v>
      </c>
      <c r="B20" s="19">
        <v>99.140000000000015</v>
      </c>
      <c r="C20" s="140">
        <v>143.63</v>
      </c>
      <c r="D20" s="247">
        <f t="shared" si="2"/>
        <v>1.5727420982162683E-2</v>
      </c>
      <c r="E20" s="215">
        <f t="shared" si="3"/>
        <v>1.8730064341807046E-2</v>
      </c>
      <c r="F20" s="52">
        <f t="shared" si="4"/>
        <v>0.44875933024006431</v>
      </c>
      <c r="H20" s="19">
        <v>35.256999999999998</v>
      </c>
      <c r="I20" s="140">
        <v>49.860000000000014</v>
      </c>
      <c r="J20" s="247">
        <f t="shared" si="5"/>
        <v>9.7927760049351352E-3</v>
      </c>
      <c r="K20" s="215">
        <f t="shared" si="6"/>
        <v>1.2268564939610663E-2</v>
      </c>
      <c r="L20" s="52">
        <f t="shared" si="7"/>
        <v>0.41418725359503122</v>
      </c>
      <c r="N20" s="27">
        <f t="shared" ref="N20:N31" si="15">(H20/B20)*10</f>
        <v>3.5562840427678024</v>
      </c>
      <c r="O20" s="152">
        <f t="shared" ref="O20:O31" si="16">(I20/C20)*10</f>
        <v>3.4714196198565772</v>
      </c>
      <c r="P20" s="52">
        <f t="shared" ref="P20:P31" si="17">(O20-N20)/N20</f>
        <v>-2.3863229677564365E-2</v>
      </c>
    </row>
    <row r="21" spans="1:16" ht="20.100000000000001" customHeight="1" x14ac:dyDescent="0.25">
      <c r="A21" s="8" t="s">
        <v>160</v>
      </c>
      <c r="B21" s="19">
        <v>304.82999999999993</v>
      </c>
      <c r="C21" s="140">
        <v>75.850000000000009</v>
      </c>
      <c r="D21" s="247">
        <f t="shared" si="2"/>
        <v>4.8357774238376526E-2</v>
      </c>
      <c r="E21" s="215">
        <f t="shared" si="3"/>
        <v>9.8912161827338623E-3</v>
      </c>
      <c r="F21" s="52">
        <f t="shared" si="4"/>
        <v>-0.75117278483088923</v>
      </c>
      <c r="H21" s="19">
        <v>142.52700000000002</v>
      </c>
      <c r="I21" s="140">
        <v>45.588999999999999</v>
      </c>
      <c r="J21" s="247">
        <f t="shared" si="5"/>
        <v>3.9587457402938148E-2</v>
      </c>
      <c r="K21" s="215">
        <f t="shared" si="6"/>
        <v>1.1217641536941643E-2</v>
      </c>
      <c r="L21" s="52">
        <f t="shared" si="7"/>
        <v>-0.68013779845222311</v>
      </c>
      <c r="N21" s="27">
        <f t="shared" si="15"/>
        <v>4.675622478102551</v>
      </c>
      <c r="O21" s="152">
        <f t="shared" si="16"/>
        <v>6.0104152933421222</v>
      </c>
      <c r="P21" s="52">
        <f t="shared" si="17"/>
        <v>0.2854791680660354</v>
      </c>
    </row>
    <row r="22" spans="1:16" ht="20.100000000000001" customHeight="1" x14ac:dyDescent="0.25">
      <c r="A22" s="8" t="s">
        <v>166</v>
      </c>
      <c r="B22" s="19">
        <v>34.82</v>
      </c>
      <c r="C22" s="140">
        <v>42.43</v>
      </c>
      <c r="D22" s="247">
        <f t="shared" si="2"/>
        <v>5.523792602369423E-3</v>
      </c>
      <c r="E22" s="215">
        <f t="shared" si="3"/>
        <v>5.5330824341911361E-3</v>
      </c>
      <c r="F22" s="52">
        <f t="shared" si="4"/>
        <v>0.2185525560022975</v>
      </c>
      <c r="H22" s="19">
        <v>37.024000000000001</v>
      </c>
      <c r="I22" s="140">
        <v>41.730000000000004</v>
      </c>
      <c r="J22" s="247">
        <f t="shared" si="5"/>
        <v>1.0283567484661726E-2</v>
      </c>
      <c r="K22" s="215">
        <f t="shared" si="6"/>
        <v>1.0268094964499656E-2</v>
      </c>
      <c r="L22" s="52">
        <f t="shared" si="7"/>
        <v>0.12710674157303378</v>
      </c>
      <c r="N22" s="27">
        <f t="shared" ref="N22:N23" si="18">(H22/B22)*10</f>
        <v>10.632969557725445</v>
      </c>
      <c r="O22" s="152">
        <f t="shared" ref="O22:O23" si="19">(I22/C22)*10</f>
        <v>9.8350223898185245</v>
      </c>
      <c r="P22" s="52">
        <f t="shared" ref="P22:P23" si="20">(O22-N22)/N22</f>
        <v>-7.5044620750105304E-2</v>
      </c>
    </row>
    <row r="23" spans="1:16" ht="20.100000000000001" customHeight="1" x14ac:dyDescent="0.25">
      <c r="A23" s="8" t="s">
        <v>171</v>
      </c>
      <c r="B23" s="19">
        <v>59.420000000000009</v>
      </c>
      <c r="C23" s="140">
        <v>67.760000000000005</v>
      </c>
      <c r="D23" s="247">
        <f t="shared" si="2"/>
        <v>9.4262997252381152E-3</v>
      </c>
      <c r="E23" s="215">
        <f t="shared" si="3"/>
        <v>8.8362400598819574E-3</v>
      </c>
      <c r="F23" s="52">
        <f>(C23-B23)/B23</f>
        <v>0.14035678222820591</v>
      </c>
      <c r="H23" s="19">
        <v>32.884999999999998</v>
      </c>
      <c r="I23" s="140">
        <v>36.816999999999993</v>
      </c>
      <c r="J23" s="247">
        <f t="shared" si="5"/>
        <v>9.1339432998352645E-3</v>
      </c>
      <c r="K23" s="215">
        <f t="shared" si="6"/>
        <v>9.0592008700691035E-3</v>
      </c>
      <c r="L23" s="52">
        <f t="shared" si="7"/>
        <v>0.11956819218488658</v>
      </c>
      <c r="N23" s="27">
        <f t="shared" si="18"/>
        <v>5.5343318747896317</v>
      </c>
      <c r="O23" s="152">
        <f t="shared" si="19"/>
        <v>5.4334415584415572</v>
      </c>
      <c r="P23" s="52">
        <f t="shared" si="20"/>
        <v>-1.8229899946488038E-2</v>
      </c>
    </row>
    <row r="24" spans="1:16" ht="20.100000000000001" customHeight="1" x14ac:dyDescent="0.25">
      <c r="A24" s="8" t="s">
        <v>198</v>
      </c>
      <c r="B24" s="19">
        <v>249.75000000000003</v>
      </c>
      <c r="C24" s="140">
        <v>148.05000000000001</v>
      </c>
      <c r="D24" s="247">
        <f t="shared" si="2"/>
        <v>3.9619965607172992E-2</v>
      </c>
      <c r="E24" s="215">
        <f t="shared" si="3"/>
        <v>1.9306454263068533E-2</v>
      </c>
      <c r="F24" s="52">
        <f>(C24-B24)/B24</f>
        <v>-0.40720720720720721</v>
      </c>
      <c r="H24" s="19">
        <v>61.838999999999999</v>
      </c>
      <c r="I24" s="140">
        <v>34.125</v>
      </c>
      <c r="J24" s="247">
        <f t="shared" si="5"/>
        <v>1.7176035265881497E-2</v>
      </c>
      <c r="K24" s="215">
        <f t="shared" si="6"/>
        <v>8.3968066298478489E-3</v>
      </c>
      <c r="L24" s="52">
        <f t="shared" ref="L24" si="21">(I24-H24)/H24</f>
        <v>-0.44816378013874736</v>
      </c>
      <c r="N24" s="27">
        <f t="shared" ref="N24" si="22">(H24/B24)*10</f>
        <v>2.4760360360360356</v>
      </c>
      <c r="O24" s="152">
        <f t="shared" ref="O24" si="23">(I24/C24)*10</f>
        <v>2.3049645390070919</v>
      </c>
      <c r="P24" s="52">
        <f t="shared" ref="P24" si="24">(O24-N24)/N24</f>
        <v>-6.9090875310044972E-2</v>
      </c>
    </row>
    <row r="25" spans="1:16" ht="20.100000000000001" customHeight="1" x14ac:dyDescent="0.25">
      <c r="A25" s="8" t="s">
        <v>194</v>
      </c>
      <c r="B25" s="19">
        <v>117.2</v>
      </c>
      <c r="C25" s="140">
        <v>150.01</v>
      </c>
      <c r="D25" s="247">
        <f t="shared" si="2"/>
        <v>1.8592432308951648E-2</v>
      </c>
      <c r="E25" s="215">
        <f t="shared" si="3"/>
        <v>1.9562047983808915E-2</v>
      </c>
      <c r="F25" s="52">
        <f t="shared" si="4"/>
        <v>0.27994880546075074</v>
      </c>
      <c r="H25" s="19">
        <v>17.034999999999997</v>
      </c>
      <c r="I25" s="140">
        <v>33.449999999999989</v>
      </c>
      <c r="J25" s="247">
        <f t="shared" si="5"/>
        <v>4.7315409491468369E-3</v>
      </c>
      <c r="K25" s="215">
        <f t="shared" si="6"/>
        <v>8.2307159492574482E-3</v>
      </c>
      <c r="L25" s="52">
        <f t="shared" si="7"/>
        <v>0.9636043439976516</v>
      </c>
      <c r="N25" s="27">
        <f t="shared" ref="N25:N29" si="25">(H25/B25)*10</f>
        <v>1.4534982935153582</v>
      </c>
      <c r="O25" s="152">
        <f t="shared" ref="O25:O29" si="26">(I25/C25)*10</f>
        <v>2.2298513432437832</v>
      </c>
      <c r="P25" s="52">
        <f t="shared" ref="P25:P29" si="27">(O25-N25)/N25</f>
        <v>0.53412725229334557</v>
      </c>
    </row>
    <row r="26" spans="1:16" ht="20.100000000000001" customHeight="1" x14ac:dyDescent="0.25">
      <c r="A26" s="8" t="s">
        <v>189</v>
      </c>
      <c r="B26" s="19">
        <v>31.97</v>
      </c>
      <c r="C26" s="140">
        <v>39.950000000000003</v>
      </c>
      <c r="D26" s="247">
        <f t="shared" si="2"/>
        <v>5.0716728747200015E-3</v>
      </c>
      <c r="E26" s="215">
        <f t="shared" si="3"/>
        <v>5.2096781344788106E-3</v>
      </c>
      <c r="F26" s="52">
        <f t="shared" si="4"/>
        <v>0.24960900844541772</v>
      </c>
      <c r="H26" s="19">
        <v>21.999000000000002</v>
      </c>
      <c r="I26" s="140">
        <v>32.132999999999996</v>
      </c>
      <c r="J26" s="247">
        <f t="shared" si="5"/>
        <v>6.1103122594823181E-3</v>
      </c>
      <c r="K26" s="215">
        <f t="shared" si="6"/>
        <v>7.9066545769055207E-3</v>
      </c>
      <c r="L26" s="52">
        <f t="shared" ref="L26:L30" si="28">(I26-H26)/H26</f>
        <v>0.46065730260466348</v>
      </c>
      <c r="N26" s="27">
        <f t="shared" si="25"/>
        <v>6.8811385674069445</v>
      </c>
      <c r="O26" s="152">
        <f t="shared" si="26"/>
        <v>8.0433041301627011</v>
      </c>
      <c r="P26" s="52">
        <f t="shared" si="27"/>
        <v>0.16889146343607225</v>
      </c>
    </row>
    <row r="27" spans="1:16" ht="20.100000000000001" customHeight="1" x14ac:dyDescent="0.25">
      <c r="A27" s="8" t="s">
        <v>188</v>
      </c>
      <c r="B27" s="19">
        <v>65.28</v>
      </c>
      <c r="C27" s="140">
        <v>95.62</v>
      </c>
      <c r="D27" s="247">
        <f t="shared" si="2"/>
        <v>1.0355921340685696E-2</v>
      </c>
      <c r="E27" s="215">
        <f t="shared" si="3"/>
        <v>1.2469322233263174E-2</v>
      </c>
      <c r="F27" s="52">
        <f t="shared" si="4"/>
        <v>0.46476715686274517</v>
      </c>
      <c r="H27" s="19">
        <v>28.244</v>
      </c>
      <c r="I27" s="140">
        <v>28.977</v>
      </c>
      <c r="J27" s="247">
        <f t="shared" si="5"/>
        <v>7.8448865610627107E-3</v>
      </c>
      <c r="K27" s="215">
        <f t="shared" si="6"/>
        <v>7.1300883725450874E-3</v>
      </c>
      <c r="L27" s="52">
        <f t="shared" si="28"/>
        <v>2.5952414672142776E-2</v>
      </c>
      <c r="N27" s="27">
        <f t="shared" si="25"/>
        <v>4.3265931372549016</v>
      </c>
      <c r="O27" s="152">
        <f t="shared" si="26"/>
        <v>3.0304329638151013</v>
      </c>
      <c r="P27" s="52">
        <f t="shared" si="27"/>
        <v>-0.29957986164194222</v>
      </c>
    </row>
    <row r="28" spans="1:16" ht="20.100000000000001" customHeight="1" x14ac:dyDescent="0.25">
      <c r="A28" s="8" t="s">
        <v>227</v>
      </c>
      <c r="B28" s="19">
        <v>48.83</v>
      </c>
      <c r="C28" s="140">
        <v>96.64</v>
      </c>
      <c r="D28" s="247">
        <f t="shared" si="2"/>
        <v>7.7463180003934208E-3</v>
      </c>
      <c r="E28" s="215">
        <f t="shared" si="3"/>
        <v>1.2602335292015824E-2</v>
      </c>
      <c r="F28" s="52">
        <f t="shared" si="4"/>
        <v>0.97911120212983827</v>
      </c>
      <c r="H28" s="19">
        <v>17.751999999999999</v>
      </c>
      <c r="I28" s="140">
        <v>25.96</v>
      </c>
      <c r="J28" s="247">
        <f t="shared" si="5"/>
        <v>4.9306906327710393E-3</v>
      </c>
      <c r="K28" s="215">
        <f t="shared" si="6"/>
        <v>6.3877245453728979E-3</v>
      </c>
      <c r="L28" s="52">
        <f t="shared" si="28"/>
        <v>0.46237043713384424</v>
      </c>
      <c r="N28" s="27">
        <f t="shared" ref="N28" si="29">(H28/B28)*10</f>
        <v>3.6354699979520788</v>
      </c>
      <c r="O28" s="152">
        <f t="shared" ref="O28" si="30">(I28/C28)*10</f>
        <v>2.6862582781456954</v>
      </c>
      <c r="P28" s="52">
        <f t="shared" ref="P28" si="31">(O28-N28)/N28</f>
        <v>-0.26109738777684599</v>
      </c>
    </row>
    <row r="29" spans="1:16" ht="20.100000000000001" customHeight="1" x14ac:dyDescent="0.25">
      <c r="A29" s="8" t="s">
        <v>228</v>
      </c>
      <c r="B29" s="19">
        <v>6.77</v>
      </c>
      <c r="C29" s="140">
        <v>5.38</v>
      </c>
      <c r="D29" s="247">
        <f t="shared" si="2"/>
        <v>1.073982651293538E-3</v>
      </c>
      <c r="E29" s="215">
        <f t="shared" si="3"/>
        <v>7.0157868244045051E-4</v>
      </c>
      <c r="F29" s="52">
        <f t="shared" si="4"/>
        <v>-0.20531757754800586</v>
      </c>
      <c r="H29" s="19">
        <v>26.81</v>
      </c>
      <c r="I29" s="140">
        <v>24.012999999999998</v>
      </c>
      <c r="J29" s="247">
        <f t="shared" si="5"/>
        <v>7.4465871938143059E-3</v>
      </c>
      <c r="K29" s="215">
        <f t="shared" si="6"/>
        <v>5.9086452044699303E-3</v>
      </c>
      <c r="L29" s="52">
        <f t="shared" si="28"/>
        <v>-0.10432674375233125</v>
      </c>
      <c r="N29" s="27">
        <f t="shared" si="25"/>
        <v>39.601181683899554</v>
      </c>
      <c r="O29" s="152">
        <f t="shared" si="26"/>
        <v>44.633828996282531</v>
      </c>
      <c r="P29" s="52">
        <f t="shared" si="27"/>
        <v>0.1270832611146317</v>
      </c>
    </row>
    <row r="30" spans="1:16" ht="20.100000000000001" customHeight="1" x14ac:dyDescent="0.25">
      <c r="A30" s="8" t="s">
        <v>169</v>
      </c>
      <c r="B30" s="19">
        <v>56.43</v>
      </c>
      <c r="C30" s="140">
        <v>42.120000000000005</v>
      </c>
      <c r="D30" s="247">
        <f t="shared" si="2"/>
        <v>8.9519706074585453E-3</v>
      </c>
      <c r="E30" s="215">
        <f t="shared" si="3"/>
        <v>5.4926568967270965E-3</v>
      </c>
      <c r="F30" s="52">
        <f t="shared" si="4"/>
        <v>-0.25358851674641142</v>
      </c>
      <c r="H30" s="19">
        <v>31.948</v>
      </c>
      <c r="I30" s="140">
        <v>19.391999999999999</v>
      </c>
      <c r="J30" s="247">
        <f t="shared" si="5"/>
        <v>8.8736877160753257E-3</v>
      </c>
      <c r="K30" s="215">
        <f t="shared" si="6"/>
        <v>4.7716007081614496E-3</v>
      </c>
      <c r="L30" s="52">
        <f t="shared" si="28"/>
        <v>-0.3930136471766621</v>
      </c>
      <c r="N30" s="27">
        <f t="shared" ref="N30" si="32">(H30/B30)*10</f>
        <v>5.6615275562643985</v>
      </c>
      <c r="O30" s="152">
        <f t="shared" ref="O30" si="33">(I30/C30)*10</f>
        <v>4.6039886039886033</v>
      </c>
      <c r="P30" s="52">
        <f t="shared" ref="P30" si="34">(O30-N30)/N30</f>
        <v>-0.18679392474309228</v>
      </c>
    </row>
    <row r="31" spans="1:16" ht="20.100000000000001" customHeight="1" x14ac:dyDescent="0.25">
      <c r="A31" s="8" t="s">
        <v>229</v>
      </c>
      <c r="B31" s="19">
        <v>51.75</v>
      </c>
      <c r="C31" s="140">
        <v>81.09</v>
      </c>
      <c r="D31" s="247">
        <f t="shared" si="2"/>
        <v>8.2095424231079153E-3</v>
      </c>
      <c r="E31" s="215">
        <f t="shared" si="3"/>
        <v>1.0574538170835712E-2</v>
      </c>
      <c r="F31" s="52">
        <f t="shared" si="4"/>
        <v>0.56695652173913047</v>
      </c>
      <c r="H31" s="19">
        <v>9.798</v>
      </c>
      <c r="I31" s="140">
        <v>18.07</v>
      </c>
      <c r="J31" s="247">
        <f t="shared" si="5"/>
        <v>2.7214345887725689E-3</v>
      </c>
      <c r="K31" s="215">
        <f t="shared" si="6"/>
        <v>4.4463090344718133E-3</v>
      </c>
      <c r="L31" s="52">
        <f t="shared" si="7"/>
        <v>0.84425392937334154</v>
      </c>
      <c r="N31" s="27">
        <f t="shared" si="15"/>
        <v>1.8933333333333333</v>
      </c>
      <c r="O31" s="152">
        <f t="shared" si="16"/>
        <v>2.2283882106301638</v>
      </c>
      <c r="P31" s="52">
        <f t="shared" si="17"/>
        <v>0.17696560420607244</v>
      </c>
    </row>
    <row r="32" spans="1:16" ht="20.100000000000001" customHeight="1" thickBot="1" x14ac:dyDescent="0.3">
      <c r="A32" s="8" t="s">
        <v>17</v>
      </c>
      <c r="B32" s="19">
        <f>B33-SUM(B7:B31)</f>
        <v>876.76000000000204</v>
      </c>
      <c r="C32" s="140">
        <f>C33-SUM(C7:C31)</f>
        <v>427.67999999999938</v>
      </c>
      <c r="D32" s="247">
        <f t="shared" si="2"/>
        <v>0.13908789207505531</v>
      </c>
      <c r="E32" s="215">
        <f t="shared" si="3"/>
        <v>5.5771593105228889E-2</v>
      </c>
      <c r="F32" s="52">
        <f t="shared" si="4"/>
        <v>-0.5122040239062019</v>
      </c>
      <c r="H32" s="19">
        <f>H33-SUM(H7:H31)</f>
        <v>399.08500000000004</v>
      </c>
      <c r="I32" s="140">
        <f>I33-SUM(I7:I31)</f>
        <v>200.57600000000048</v>
      </c>
      <c r="J32" s="247">
        <f t="shared" si="5"/>
        <v>0.11084749161668717</v>
      </c>
      <c r="K32" s="215">
        <f t="shared" si="6"/>
        <v>4.9353784222369704E-2</v>
      </c>
      <c r="L32" s="52">
        <f t="shared" ref="L32:L33" si="35">(I32-H32)/H32</f>
        <v>-0.49741032612100067</v>
      </c>
      <c r="N32" s="27">
        <f t="shared" si="0"/>
        <v>4.5518157762671549</v>
      </c>
      <c r="O32" s="152">
        <f t="shared" si="1"/>
        <v>4.6898615787504854</v>
      </c>
      <c r="P32" s="52">
        <f t="shared" si="8"/>
        <v>3.0327633908887847E-2</v>
      </c>
    </row>
    <row r="33" spans="1:16" ht="26.25" customHeight="1" thickBot="1" x14ac:dyDescent="0.3">
      <c r="A33" s="12" t="s">
        <v>18</v>
      </c>
      <c r="B33" s="17">
        <v>6303.6400000000021</v>
      </c>
      <c r="C33" s="145">
        <v>7668.420000000001</v>
      </c>
      <c r="D33" s="243">
        <f>SUM(D7:D32)</f>
        <v>1</v>
      </c>
      <c r="E33" s="244">
        <f>SUM(E7:E32)</f>
        <v>0.99999999999999978</v>
      </c>
      <c r="F33" s="57">
        <f t="shared" si="4"/>
        <v>0.21650665329872873</v>
      </c>
      <c r="G33" s="1"/>
      <c r="H33" s="17">
        <v>3600.3069999999993</v>
      </c>
      <c r="I33" s="145">
        <v>4064.0450000000001</v>
      </c>
      <c r="J33" s="243">
        <f>SUM(J7:J32)</f>
        <v>1.0000000000000004</v>
      </c>
      <c r="K33" s="244">
        <f>SUM(K7:K32)</f>
        <v>1.0000000000000002</v>
      </c>
      <c r="L33" s="57">
        <f t="shared" si="35"/>
        <v>0.12880512689612325</v>
      </c>
      <c r="N33" s="29">
        <f t="shared" si="0"/>
        <v>5.7114730536642284</v>
      </c>
      <c r="O33" s="146">
        <f t="shared" si="1"/>
        <v>5.299716238807993</v>
      </c>
      <c r="P33" s="57">
        <f t="shared" si="8"/>
        <v>-7.2092927864217171E-2</v>
      </c>
    </row>
    <row r="35" spans="1:16" ht="15.75" thickBot="1" x14ac:dyDescent="0.3"/>
    <row r="36" spans="1:16" x14ac:dyDescent="0.25">
      <c r="A36" s="377" t="s">
        <v>2</v>
      </c>
      <c r="B36" s="365" t="s">
        <v>1</v>
      </c>
      <c r="C36" s="363"/>
      <c r="D36" s="365" t="s">
        <v>104</v>
      </c>
      <c r="E36" s="363"/>
      <c r="F36" s="130" t="s">
        <v>0</v>
      </c>
      <c r="H36" s="375" t="s">
        <v>19</v>
      </c>
      <c r="I36" s="376"/>
      <c r="J36" s="365" t="s">
        <v>104</v>
      </c>
      <c r="K36" s="366"/>
      <c r="L36" s="130" t="s">
        <v>0</v>
      </c>
      <c r="N36" s="373" t="s">
        <v>22</v>
      </c>
      <c r="O36" s="363"/>
      <c r="P36" s="130" t="s">
        <v>0</v>
      </c>
    </row>
    <row r="37" spans="1:16" x14ac:dyDescent="0.25">
      <c r="A37" s="378"/>
      <c r="B37" s="368" t="str">
        <f>B5</f>
        <v>jan-maio</v>
      </c>
      <c r="C37" s="370"/>
      <c r="D37" s="368" t="str">
        <f>B5</f>
        <v>jan-maio</v>
      </c>
      <c r="E37" s="370"/>
      <c r="F37" s="131" t="str">
        <f>F5</f>
        <v>2025/2024</v>
      </c>
      <c r="H37" s="371" t="str">
        <f>B5</f>
        <v>jan-maio</v>
      </c>
      <c r="I37" s="370"/>
      <c r="J37" s="368" t="str">
        <f>B5</f>
        <v>jan-maio</v>
      </c>
      <c r="K37" s="369"/>
      <c r="L37" s="131" t="str">
        <f>F37</f>
        <v>2025/2024</v>
      </c>
      <c r="N37" s="371" t="str">
        <f>B5</f>
        <v>jan-maio</v>
      </c>
      <c r="O37" s="369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164</v>
      </c>
      <c r="B39" s="39">
        <v>195.86999999999995</v>
      </c>
      <c r="C39" s="147">
        <v>2231.4199999999996</v>
      </c>
      <c r="D39" s="247">
        <f t="shared" ref="D39:D55" si="36">B39/$B$56</f>
        <v>0.1351517326083656</v>
      </c>
      <c r="E39" s="246">
        <f t="shared" ref="E39:E55" si="37">C39/$C$56</f>
        <v>0.70568553411383728</v>
      </c>
      <c r="F39" s="52">
        <f>(C39-B39)/B39</f>
        <v>10.392352070250677</v>
      </c>
      <c r="H39" s="39">
        <v>121.05200000000002</v>
      </c>
      <c r="I39" s="147">
        <v>573.36699999999996</v>
      </c>
      <c r="J39" s="247">
        <f t="shared" ref="J39:J55" si="38">H39/$H$56</f>
        <v>0.18279063305971818</v>
      </c>
      <c r="K39" s="246">
        <f t="shared" ref="K39:K55" si="39">I39/$I$56</f>
        <v>0.60226044484125918</v>
      </c>
      <c r="L39" s="52">
        <f>(I39-H39)/H39</f>
        <v>3.7365347123550197</v>
      </c>
      <c r="N39" s="27">
        <f t="shared" ref="N39:N56" si="40">(H39/B39)*10</f>
        <v>6.1802215755347962</v>
      </c>
      <c r="O39" s="151">
        <f t="shared" ref="O39:O56" si="41">(I39/C39)*10</f>
        <v>2.5695162721495732</v>
      </c>
      <c r="P39" s="61">
        <f t="shared" si="8"/>
        <v>-0.58423557460765896</v>
      </c>
    </row>
    <row r="40" spans="1:16" ht="20.100000000000001" customHeight="1" x14ac:dyDescent="0.25">
      <c r="A40" s="38" t="s">
        <v>153</v>
      </c>
      <c r="B40" s="19">
        <v>298.26</v>
      </c>
      <c r="C40" s="140">
        <v>265.01</v>
      </c>
      <c r="D40" s="247">
        <f t="shared" si="36"/>
        <v>0.20580158149676386</v>
      </c>
      <c r="E40" s="215">
        <f t="shared" si="37"/>
        <v>8.3809288881298918E-2</v>
      </c>
      <c r="F40" s="52">
        <f t="shared" ref="F40:F56" si="42">(C40-B40)/B40</f>
        <v>-0.11147991685106955</v>
      </c>
      <c r="H40" s="19">
        <v>77.918000000000006</v>
      </c>
      <c r="I40" s="140">
        <v>79.195999999999984</v>
      </c>
      <c r="J40" s="247">
        <f t="shared" si="38"/>
        <v>0.11765754012116381</v>
      </c>
      <c r="K40" s="215">
        <f t="shared" si="39"/>
        <v>8.318689110054879E-2</v>
      </c>
      <c r="L40" s="52">
        <f t="shared" ref="L40:L56" si="43">(I40-H40)/H40</f>
        <v>1.6401858363920753E-2</v>
      </c>
      <c r="N40" s="27">
        <f t="shared" si="40"/>
        <v>2.6124186950982371</v>
      </c>
      <c r="O40" s="152">
        <f t="shared" si="41"/>
        <v>2.9884155314893772</v>
      </c>
      <c r="P40" s="52">
        <f t="shared" si="8"/>
        <v>0.14392671323958703</v>
      </c>
    </row>
    <row r="41" spans="1:16" ht="20.100000000000001" customHeight="1" x14ac:dyDescent="0.25">
      <c r="A41" s="38" t="s">
        <v>157</v>
      </c>
      <c r="B41" s="19">
        <v>125.17000000000002</v>
      </c>
      <c r="C41" s="140">
        <v>269.51</v>
      </c>
      <c r="D41" s="247">
        <f t="shared" si="36"/>
        <v>8.636821550308435E-2</v>
      </c>
      <c r="E41" s="215">
        <f t="shared" si="37"/>
        <v>8.5232411782192638E-2</v>
      </c>
      <c r="F41" s="52">
        <f t="shared" si="42"/>
        <v>1.1531517136694092</v>
      </c>
      <c r="H41" s="19">
        <v>47.561999999999998</v>
      </c>
      <c r="I41" s="140">
        <v>73.423999999999992</v>
      </c>
      <c r="J41" s="247">
        <f t="shared" si="38"/>
        <v>7.1819450232844681E-2</v>
      </c>
      <c r="K41" s="215">
        <f t="shared" si="39"/>
        <v>7.7124025104382724E-2</v>
      </c>
      <c r="L41" s="52">
        <f t="shared" si="43"/>
        <v>0.54375341659307841</v>
      </c>
      <c r="N41" s="27">
        <f t="shared" si="40"/>
        <v>3.7997922824958055</v>
      </c>
      <c r="O41" s="152">
        <f t="shared" si="41"/>
        <v>2.7243516010537636</v>
      </c>
      <c r="P41" s="52">
        <f t="shared" si="8"/>
        <v>-0.28302617656133128</v>
      </c>
    </row>
    <row r="42" spans="1:16" ht="20.100000000000001" customHeight="1" x14ac:dyDescent="0.25">
      <c r="A42" s="38" t="s">
        <v>160</v>
      </c>
      <c r="B42" s="19">
        <v>304.82999999999993</v>
      </c>
      <c r="C42" s="140">
        <v>75.850000000000009</v>
      </c>
      <c r="D42" s="247">
        <f t="shared" si="36"/>
        <v>0.21033492955025318</v>
      </c>
      <c r="E42" s="215">
        <f t="shared" si="37"/>
        <v>2.3987527118397512E-2</v>
      </c>
      <c r="F42" s="52">
        <f t="shared" ref="F42:F44" si="44">(C42-B42)/B42</f>
        <v>-0.75117278483088923</v>
      </c>
      <c r="H42" s="19">
        <v>142.52700000000002</v>
      </c>
      <c r="I42" s="140">
        <v>45.588999999999999</v>
      </c>
      <c r="J42" s="247">
        <f t="shared" si="38"/>
        <v>0.2152182579230616</v>
      </c>
      <c r="K42" s="215">
        <f t="shared" si="39"/>
        <v>4.7886347522386477E-2</v>
      </c>
      <c r="L42" s="52">
        <f t="shared" ref="L42:L54" si="45">(I42-H42)/H42</f>
        <v>-0.68013779845222311</v>
      </c>
      <c r="N42" s="27">
        <f t="shared" si="40"/>
        <v>4.675622478102551</v>
      </c>
      <c r="O42" s="152">
        <f t="shared" si="41"/>
        <v>6.0104152933421222</v>
      </c>
      <c r="P42" s="52">
        <f t="shared" ref="P42:P45" si="46">(O42-N42)/N42</f>
        <v>0.2854791680660354</v>
      </c>
    </row>
    <row r="43" spans="1:16" ht="20.100000000000001" customHeight="1" x14ac:dyDescent="0.25">
      <c r="A43" s="38" t="s">
        <v>166</v>
      </c>
      <c r="B43" s="19">
        <v>34.82</v>
      </c>
      <c r="C43" s="140">
        <v>42.43</v>
      </c>
      <c r="D43" s="247">
        <f t="shared" si="36"/>
        <v>2.4026054676179569E-2</v>
      </c>
      <c r="E43" s="215">
        <f t="shared" si="37"/>
        <v>1.3418467707760135E-2</v>
      </c>
      <c r="F43" s="52">
        <f t="shared" si="44"/>
        <v>0.2185525560022975</v>
      </c>
      <c r="H43" s="19">
        <v>37.024000000000001</v>
      </c>
      <c r="I43" s="140">
        <v>41.730000000000004</v>
      </c>
      <c r="J43" s="247">
        <f t="shared" si="38"/>
        <v>5.5906886283605441E-2</v>
      </c>
      <c r="K43" s="215">
        <f t="shared" si="39"/>
        <v>4.3832882539849259E-2</v>
      </c>
      <c r="L43" s="52">
        <f t="shared" si="45"/>
        <v>0.12710674157303378</v>
      </c>
      <c r="N43" s="27">
        <f t="shared" si="40"/>
        <v>10.632969557725445</v>
      </c>
      <c r="O43" s="152">
        <f t="shared" si="41"/>
        <v>9.8350223898185245</v>
      </c>
      <c r="P43" s="52">
        <f t="shared" si="46"/>
        <v>-7.5044620750105304E-2</v>
      </c>
    </row>
    <row r="44" spans="1:16" ht="20.100000000000001" customHeight="1" x14ac:dyDescent="0.25">
      <c r="A44" s="38" t="s">
        <v>171</v>
      </c>
      <c r="B44" s="19">
        <v>59.420000000000009</v>
      </c>
      <c r="C44" s="140">
        <v>67.760000000000005</v>
      </c>
      <c r="D44" s="247">
        <f t="shared" si="36"/>
        <v>4.1000234602486793E-2</v>
      </c>
      <c r="E44" s="215">
        <f t="shared" si="37"/>
        <v>2.1429068392124131E-2</v>
      </c>
      <c r="F44" s="52">
        <f t="shared" si="44"/>
        <v>0.14035678222820591</v>
      </c>
      <c r="H44" s="19">
        <v>32.884999999999998</v>
      </c>
      <c r="I44" s="140">
        <v>36.816999999999993</v>
      </c>
      <c r="J44" s="247">
        <f t="shared" si="38"/>
        <v>4.965692403404183E-2</v>
      </c>
      <c r="K44" s="215">
        <f t="shared" si="39"/>
        <v>3.8672303773535338E-2</v>
      </c>
      <c r="L44" s="52">
        <f t="shared" si="45"/>
        <v>0.11956819218488658</v>
      </c>
      <c r="N44" s="27">
        <f t="shared" si="40"/>
        <v>5.5343318747896317</v>
      </c>
      <c r="O44" s="152">
        <f t="shared" si="41"/>
        <v>5.4334415584415572</v>
      </c>
      <c r="P44" s="52">
        <f t="shared" si="46"/>
        <v>-1.8229899946488038E-2</v>
      </c>
    </row>
    <row r="45" spans="1:16" ht="20.100000000000001" customHeight="1" x14ac:dyDescent="0.25">
      <c r="A45" s="38" t="s">
        <v>169</v>
      </c>
      <c r="B45" s="19">
        <v>56.43</v>
      </c>
      <c r="C45" s="140">
        <v>42.120000000000005</v>
      </c>
      <c r="D45" s="247">
        <f t="shared" si="36"/>
        <v>3.8937112733394973E-2</v>
      </c>
      <c r="E45" s="215">
        <f t="shared" si="37"/>
        <v>1.3320430352365235E-2</v>
      </c>
      <c r="F45" s="52">
        <f t="shared" ref="F45:F54" si="47">(C45-B45)/B45</f>
        <v>-0.25358851674641142</v>
      </c>
      <c r="H45" s="19">
        <v>31.948</v>
      </c>
      <c r="I45" s="140">
        <v>19.391999999999999</v>
      </c>
      <c r="J45" s="247">
        <f t="shared" si="38"/>
        <v>4.8242037677955554E-2</v>
      </c>
      <c r="K45" s="215">
        <f t="shared" si="39"/>
        <v>2.0369212993356259E-2</v>
      </c>
      <c r="L45" s="52">
        <f t="shared" si="45"/>
        <v>-0.3930136471766621</v>
      </c>
      <c r="N45" s="27">
        <f t="shared" si="40"/>
        <v>5.6615275562643985</v>
      </c>
      <c r="O45" s="152">
        <f t="shared" si="41"/>
        <v>4.6039886039886033</v>
      </c>
      <c r="P45" s="52">
        <f t="shared" si="46"/>
        <v>-0.18679392474309228</v>
      </c>
    </row>
    <row r="46" spans="1:16" ht="20.100000000000001" customHeight="1" x14ac:dyDescent="0.25">
      <c r="A46" s="38" t="s">
        <v>167</v>
      </c>
      <c r="B46" s="19">
        <v>41.849999999999994</v>
      </c>
      <c r="C46" s="140">
        <v>38.74</v>
      </c>
      <c r="D46" s="247">
        <f t="shared" si="36"/>
        <v>2.8876806094144593E-2</v>
      </c>
      <c r="E46" s="215">
        <f t="shared" si="37"/>
        <v>1.2251506929027284E-2</v>
      </c>
      <c r="F46" s="52">
        <f t="shared" si="47"/>
        <v>-7.4313022700119302E-2</v>
      </c>
      <c r="H46" s="19">
        <v>14.935</v>
      </c>
      <c r="I46" s="140">
        <v>13.130000000000003</v>
      </c>
      <c r="J46" s="247">
        <f t="shared" si="38"/>
        <v>2.2552110702399718E-2</v>
      </c>
      <c r="K46" s="215">
        <f t="shared" si="39"/>
        <v>1.3791654630918304E-2</v>
      </c>
      <c r="L46" s="52">
        <f t="shared" si="45"/>
        <v>-0.12085704720455293</v>
      </c>
      <c r="N46" s="27">
        <f t="shared" ref="N46:N55" si="48">(H46/B46)*10</f>
        <v>3.5686977299880529</v>
      </c>
      <c r="O46" s="152">
        <f t="shared" ref="O46:O55" si="49">(I46/C46)*10</f>
        <v>3.3892617449664435</v>
      </c>
      <c r="P46" s="52">
        <f t="shared" ref="P46:P55" si="50">(O46-N46)/N46</f>
        <v>-5.0280522083390379E-2</v>
      </c>
    </row>
    <row r="47" spans="1:16" ht="20.100000000000001" customHeight="1" x14ac:dyDescent="0.25">
      <c r="A47" s="38" t="s">
        <v>162</v>
      </c>
      <c r="B47" s="19">
        <v>168.78</v>
      </c>
      <c r="C47" s="140">
        <v>22.250000000000004</v>
      </c>
      <c r="D47" s="247">
        <f t="shared" si="36"/>
        <v>0.11645943447000538</v>
      </c>
      <c r="E47" s="215">
        <f t="shared" si="37"/>
        <v>7.0365521210856248E-3</v>
      </c>
      <c r="F47" s="52">
        <f t="shared" si="47"/>
        <v>-0.86817158431093733</v>
      </c>
      <c r="H47" s="19">
        <v>81.22</v>
      </c>
      <c r="I47" s="140">
        <v>11.762</v>
      </c>
      <c r="J47" s="247">
        <f t="shared" si="38"/>
        <v>0.1226436177602213</v>
      </c>
      <c r="K47" s="215">
        <f t="shared" si="39"/>
        <v>1.2354717575693912E-2</v>
      </c>
      <c r="L47" s="52">
        <f t="shared" si="45"/>
        <v>-0.85518345235163751</v>
      </c>
      <c r="N47" s="27">
        <f t="shared" si="48"/>
        <v>4.8121815380969304</v>
      </c>
      <c r="O47" s="152">
        <f t="shared" si="49"/>
        <v>5.2862921348314593</v>
      </c>
      <c r="P47" s="52">
        <f t="shared" si="50"/>
        <v>9.8523007284971445E-2</v>
      </c>
    </row>
    <row r="48" spans="1:16" ht="20.100000000000001" customHeight="1" x14ac:dyDescent="0.25">
      <c r="A48" s="38" t="s">
        <v>181</v>
      </c>
      <c r="B48" s="19">
        <v>17.59</v>
      </c>
      <c r="C48" s="140">
        <v>23.72</v>
      </c>
      <c r="D48" s="247">
        <f t="shared" si="36"/>
        <v>1.2137228654623739E-2</v>
      </c>
      <c r="E48" s="215">
        <f t="shared" si="37"/>
        <v>7.5014389353775723E-3</v>
      </c>
      <c r="F48" s="52">
        <f t="shared" si="47"/>
        <v>0.34849346219442862</v>
      </c>
      <c r="H48" s="19">
        <v>5.8879999999999999</v>
      </c>
      <c r="I48" s="140">
        <v>10.452999999999999</v>
      </c>
      <c r="J48" s="247">
        <f t="shared" si="38"/>
        <v>8.8909827797609333E-3</v>
      </c>
      <c r="K48" s="215">
        <f t="shared" si="39"/>
        <v>1.0979753682938994E-2</v>
      </c>
      <c r="L48" s="52">
        <f t="shared" ref="L48:L53" si="51">(I48-H48)/H48</f>
        <v>0.77530570652173902</v>
      </c>
      <c r="N48" s="27">
        <f t="shared" ref="N48" si="52">(H48/B48)*10</f>
        <v>3.3473564525298465</v>
      </c>
      <c r="O48" s="152">
        <f t="shared" ref="O48" si="53">(I48/C48)*10</f>
        <v>4.4068296795952779</v>
      </c>
      <c r="P48" s="52">
        <f t="shared" ref="P48" si="54">(O48-N48)/N48</f>
        <v>0.31651042907746163</v>
      </c>
    </row>
    <row r="49" spans="1:16" ht="20.100000000000001" customHeight="1" x14ac:dyDescent="0.25">
      <c r="A49" s="38" t="s">
        <v>182</v>
      </c>
      <c r="B49" s="19">
        <v>39.350000000000009</v>
      </c>
      <c r="C49" s="140">
        <v>19.520000000000003</v>
      </c>
      <c r="D49" s="247">
        <f t="shared" si="36"/>
        <v>2.7151787808950782E-2</v>
      </c>
      <c r="E49" s="215">
        <f t="shared" si="37"/>
        <v>6.1731908945434335E-3</v>
      </c>
      <c r="F49" s="52">
        <f t="shared" si="47"/>
        <v>-0.50393900889453624</v>
      </c>
      <c r="H49" s="19">
        <v>19.745000000000001</v>
      </c>
      <c r="I49" s="140">
        <v>9.6099999999999977</v>
      </c>
      <c r="J49" s="247">
        <f t="shared" si="38"/>
        <v>2.9815294664806324E-2</v>
      </c>
      <c r="K49" s="215">
        <f t="shared" si="39"/>
        <v>1.0094272734434489E-2</v>
      </c>
      <c r="L49" s="52">
        <f t="shared" si="51"/>
        <v>-0.51329450493795914</v>
      </c>
      <c r="N49" s="27">
        <f t="shared" ref="N49:N50" si="55">(H49/B49)*10</f>
        <v>5.0177890724269369</v>
      </c>
      <c r="O49" s="152">
        <f t="shared" ref="O49:O50" si="56">(I49/C49)*10</f>
        <v>4.9231557377049162</v>
      </c>
      <c r="P49" s="52">
        <f t="shared" ref="P49:P50" si="57">(O49-N49)/N49</f>
        <v>-1.8859568099830422E-2</v>
      </c>
    </row>
    <row r="50" spans="1:16" ht="20.100000000000001" customHeight="1" x14ac:dyDescent="0.25">
      <c r="A50" s="38" t="s">
        <v>183</v>
      </c>
      <c r="B50" s="19">
        <v>20.47</v>
      </c>
      <c r="C50" s="140">
        <v>22.22</v>
      </c>
      <c r="D50" s="247">
        <f t="shared" si="36"/>
        <v>1.4124449719167022E-2</v>
      </c>
      <c r="E50" s="215">
        <f t="shared" si="37"/>
        <v>7.0270646350796655E-3</v>
      </c>
      <c r="F50" s="52">
        <f t="shared" si="47"/>
        <v>8.5490962383976563E-2</v>
      </c>
      <c r="H50" s="19">
        <v>9.3559999999999981</v>
      </c>
      <c r="I50" s="140">
        <v>9.2260000000000009</v>
      </c>
      <c r="J50" s="247">
        <f t="shared" si="38"/>
        <v>1.4127723316481535E-2</v>
      </c>
      <c r="K50" s="215">
        <f t="shared" si="39"/>
        <v>9.6909219820908044E-3</v>
      </c>
      <c r="L50" s="52">
        <f t="shared" si="51"/>
        <v>-1.389482684908051E-2</v>
      </c>
      <c r="N50" s="27">
        <f t="shared" si="55"/>
        <v>4.5705911089399116</v>
      </c>
      <c r="O50" s="152">
        <f t="shared" si="56"/>
        <v>4.1521152115211528</v>
      </c>
      <c r="P50" s="52">
        <f t="shared" si="57"/>
        <v>-9.15583755895895E-2</v>
      </c>
    </row>
    <row r="51" spans="1:16" ht="20.100000000000001" customHeight="1" x14ac:dyDescent="0.25">
      <c r="A51" s="38" t="s">
        <v>180</v>
      </c>
      <c r="B51" s="19">
        <v>3.9499999999999993</v>
      </c>
      <c r="C51" s="140">
        <v>9.83</v>
      </c>
      <c r="D51" s="247">
        <f t="shared" si="36"/>
        <v>2.7255288906062399E-3</v>
      </c>
      <c r="E51" s="215">
        <f t="shared" si="37"/>
        <v>3.1087329146189521E-3</v>
      </c>
      <c r="F51" s="52">
        <f t="shared" si="47"/>
        <v>1.4886075949367092</v>
      </c>
      <c r="H51" s="19">
        <v>2.2549999999999999</v>
      </c>
      <c r="I51" s="140">
        <v>7.4119999999999999</v>
      </c>
      <c r="J51" s="247">
        <f t="shared" si="38"/>
        <v>3.405089362833034E-3</v>
      </c>
      <c r="K51" s="215">
        <f t="shared" si="39"/>
        <v>7.7855098343005674E-3</v>
      </c>
      <c r="L51" s="52">
        <f t="shared" si="51"/>
        <v>2.286917960088692</v>
      </c>
      <c r="N51" s="27">
        <f t="shared" ref="N51" si="58">(H51/B51)*10</f>
        <v>5.7088607594936711</v>
      </c>
      <c r="O51" s="152">
        <f t="shared" ref="O51" si="59">(I51/C51)*10</f>
        <v>7.5401831129196335</v>
      </c>
      <c r="P51" s="52">
        <f t="shared" ref="P51" si="60">(O51-N51)/N51</f>
        <v>0.32078595547816191</v>
      </c>
    </row>
    <row r="52" spans="1:16" ht="20.100000000000001" customHeight="1" x14ac:dyDescent="0.25">
      <c r="A52" s="38" t="s">
        <v>161</v>
      </c>
      <c r="B52" s="19">
        <v>47.08</v>
      </c>
      <c r="C52" s="140">
        <v>13.769999999999998</v>
      </c>
      <c r="D52" s="247">
        <f t="shared" si="36"/>
        <v>3.2485544346770076E-2</v>
      </c>
      <c r="E52" s="215">
        <f t="shared" si="37"/>
        <v>4.3547560767347874E-3</v>
      </c>
      <c r="F52" s="52">
        <f t="shared" si="47"/>
        <v>-0.70751911639762111</v>
      </c>
      <c r="H52" s="19">
        <v>15.469000000000001</v>
      </c>
      <c r="I52" s="140">
        <v>6.7240000000000002</v>
      </c>
      <c r="J52" s="247">
        <f t="shared" si="38"/>
        <v>2.3358460023797874E-2</v>
      </c>
      <c r="K52" s="215">
        <f t="shared" si="39"/>
        <v>7.0628397363514594E-3</v>
      </c>
      <c r="L52" s="52">
        <f t="shared" si="51"/>
        <v>-0.56532419678065815</v>
      </c>
      <c r="N52" s="27">
        <f t="shared" ref="N52" si="61">(H52/B52)*10</f>
        <v>3.2856839422259987</v>
      </c>
      <c r="O52" s="152">
        <f t="shared" ref="O52" si="62">(I52/C52)*10</f>
        <v>4.8830791575889627</v>
      </c>
      <c r="P52" s="52">
        <f t="shared" ref="P52" si="63">(O52-N52)/N52</f>
        <v>0.48616825094891936</v>
      </c>
    </row>
    <row r="53" spans="1:16" ht="20.100000000000001" customHeight="1" x14ac:dyDescent="0.25">
      <c r="A53" s="38" t="s">
        <v>184</v>
      </c>
      <c r="B53" s="19">
        <v>5.23</v>
      </c>
      <c r="C53" s="140">
        <v>5.5399999999999991</v>
      </c>
      <c r="D53" s="247">
        <f t="shared" si="36"/>
        <v>3.6087382526254781E-3</v>
      </c>
      <c r="E53" s="215">
        <f t="shared" si="37"/>
        <v>1.7520224157669369E-3</v>
      </c>
      <c r="F53" s="52">
        <f t="shared" si="47"/>
        <v>5.9273422562141242E-2</v>
      </c>
      <c r="H53" s="19">
        <v>4.4079999999999995</v>
      </c>
      <c r="I53" s="140">
        <v>3.6999999999999997</v>
      </c>
      <c r="J53" s="247">
        <f t="shared" si="38"/>
        <v>6.6561569451742851E-3</v>
      </c>
      <c r="K53" s="215">
        <f t="shared" si="39"/>
        <v>3.8864525616449132E-3</v>
      </c>
      <c r="L53" s="52">
        <f t="shared" si="51"/>
        <v>-0.16061705989110703</v>
      </c>
      <c r="N53" s="27">
        <f t="shared" ref="N53" si="64">(H53/B53)*10</f>
        <v>8.4282982791586978</v>
      </c>
      <c r="O53" s="152">
        <f t="shared" ref="O53" si="65">(I53/C53)*10</f>
        <v>6.6787003610108311</v>
      </c>
      <c r="P53" s="52">
        <f t="shared" ref="P53" si="66">(O53-N53)/N53</f>
        <v>-0.20758614137734449</v>
      </c>
    </row>
    <row r="54" spans="1:16" ht="20.100000000000001" customHeight="1" x14ac:dyDescent="0.25">
      <c r="A54" s="38" t="s">
        <v>173</v>
      </c>
      <c r="B54" s="19">
        <v>13.450000000000001</v>
      </c>
      <c r="C54" s="140">
        <v>2.9799999999999995</v>
      </c>
      <c r="D54" s="247">
        <f t="shared" si="36"/>
        <v>9.2805983743427696E-3</v>
      </c>
      <c r="E54" s="215">
        <f t="shared" si="37"/>
        <v>9.4242360992517554E-4</v>
      </c>
      <c r="F54" s="52">
        <f t="shared" si="47"/>
        <v>-0.77843866171003728</v>
      </c>
      <c r="H54" s="19">
        <v>6.386000000000001</v>
      </c>
      <c r="I54" s="140">
        <v>2.4129999999999998</v>
      </c>
      <c r="J54" s="247">
        <f t="shared" si="38"/>
        <v>9.6429714727502263E-3</v>
      </c>
      <c r="K54" s="215">
        <f t="shared" si="39"/>
        <v>2.5345973057430203E-3</v>
      </c>
      <c r="L54" s="52">
        <f t="shared" si="45"/>
        <v>-0.62214218603194493</v>
      </c>
      <c r="N54" s="27">
        <f t="shared" ref="N54" si="67">(H54/B54)*10</f>
        <v>4.7479553903345728</v>
      </c>
      <c r="O54" s="152">
        <f t="shared" ref="O54" si="68">(I54/C54)*10</f>
        <v>8.0973154362416118</v>
      </c>
      <c r="P54" s="52">
        <f t="shared" ref="P54" si="69">(O54-N54)/N54</f>
        <v>0.7054320798222623</v>
      </c>
    </row>
    <row r="55" spans="1:16" ht="20.100000000000001" customHeight="1" thickBot="1" x14ac:dyDescent="0.3">
      <c r="A55" s="8" t="s">
        <v>17</v>
      </c>
      <c r="B55" s="19">
        <f>B56-SUM(B39:B54)</f>
        <v>16.710000000000264</v>
      </c>
      <c r="C55" s="140">
        <f>C56-SUM(C39:C54)</f>
        <v>9.3900000000003274</v>
      </c>
      <c r="D55" s="247">
        <f t="shared" si="36"/>
        <v>1.1530022218235696E-2</v>
      </c>
      <c r="E55" s="215">
        <f t="shared" si="37"/>
        <v>2.9695831198650025E-3</v>
      </c>
      <c r="F55" s="52">
        <f t="shared" ref="F55" si="70">(C55-B55)/B55</f>
        <v>-0.43806104129262841</v>
      </c>
      <c r="H55" s="19">
        <f>H56-SUM(H39:H54)</f>
        <v>11.66599999999994</v>
      </c>
      <c r="I55" s="140">
        <f>I56-SUM(I39:I54)</f>
        <v>8.0800000000000409</v>
      </c>
      <c r="J55" s="247">
        <f t="shared" si="38"/>
        <v>1.761586363938358E-2</v>
      </c>
      <c r="K55" s="215">
        <f t="shared" si="39"/>
        <v>8.4871720805651512E-3</v>
      </c>
      <c r="L55" s="52">
        <f t="shared" ref="L55" si="71">(I55-H55)/H55</f>
        <v>-0.3073889936567733</v>
      </c>
      <c r="N55" s="27">
        <f t="shared" si="48"/>
        <v>6.9814482345899194</v>
      </c>
      <c r="O55" s="152">
        <f t="shared" si="49"/>
        <v>8.6048988285407439</v>
      </c>
      <c r="P55" s="52">
        <f t="shared" si="50"/>
        <v>0.23253779723057472</v>
      </c>
    </row>
    <row r="56" spans="1:16" ht="26.25" customHeight="1" thickBot="1" x14ac:dyDescent="0.3">
      <c r="A56" s="12" t="s">
        <v>18</v>
      </c>
      <c r="B56" s="17">
        <v>1449.26</v>
      </c>
      <c r="C56" s="145">
        <v>3162.059999999999</v>
      </c>
      <c r="D56" s="253">
        <f>SUM(D39:D55)</f>
        <v>1.0000000000000002</v>
      </c>
      <c r="E56" s="254">
        <f>SUM(E39:E55)</f>
        <v>1</v>
      </c>
      <c r="F56" s="57">
        <f t="shared" si="42"/>
        <v>1.1818445275519913</v>
      </c>
      <c r="G56" s="1"/>
      <c r="H56" s="17">
        <v>662.24400000000003</v>
      </c>
      <c r="I56" s="145">
        <v>952.02500000000032</v>
      </c>
      <c r="J56" s="253">
        <f>SUM(J39:J55)</f>
        <v>0.99999999999999978</v>
      </c>
      <c r="K56" s="254">
        <f>SUM(K39:K55)</f>
        <v>0.99999999999999989</v>
      </c>
      <c r="L56" s="57">
        <f t="shared" si="43"/>
        <v>0.43757436835969865</v>
      </c>
      <c r="M56" s="1"/>
      <c r="N56" s="29">
        <f t="shared" si="40"/>
        <v>4.5695320370395933</v>
      </c>
      <c r="O56" s="146">
        <f t="shared" si="41"/>
        <v>3.0107746216074349</v>
      </c>
      <c r="P56" s="57">
        <f t="shared" si="8"/>
        <v>-0.34111970389904772</v>
      </c>
    </row>
    <row r="58" spans="1:16" ht="15.75" thickBot="1" x14ac:dyDescent="0.3"/>
    <row r="59" spans="1:16" x14ac:dyDescent="0.25">
      <c r="A59" s="377" t="s">
        <v>15</v>
      </c>
      <c r="B59" s="365" t="s">
        <v>1</v>
      </c>
      <c r="C59" s="363"/>
      <c r="D59" s="365" t="s">
        <v>104</v>
      </c>
      <c r="E59" s="363"/>
      <c r="F59" s="130" t="s">
        <v>0</v>
      </c>
      <c r="H59" s="375" t="s">
        <v>19</v>
      </c>
      <c r="I59" s="376"/>
      <c r="J59" s="365" t="s">
        <v>104</v>
      </c>
      <c r="K59" s="366"/>
      <c r="L59" s="130" t="s">
        <v>0</v>
      </c>
      <c r="N59" s="373" t="s">
        <v>22</v>
      </c>
      <c r="O59" s="363"/>
      <c r="P59" s="130" t="s">
        <v>0</v>
      </c>
    </row>
    <row r="60" spans="1:16" x14ac:dyDescent="0.25">
      <c r="A60" s="378"/>
      <c r="B60" s="368" t="str">
        <f>B5</f>
        <v>jan-maio</v>
      </c>
      <c r="C60" s="370"/>
      <c r="D60" s="368" t="str">
        <f>B5</f>
        <v>jan-maio</v>
      </c>
      <c r="E60" s="370"/>
      <c r="F60" s="131" t="str">
        <f>F37</f>
        <v>2025/2024</v>
      </c>
      <c r="H60" s="371" t="str">
        <f>B5</f>
        <v>jan-maio</v>
      </c>
      <c r="I60" s="370"/>
      <c r="J60" s="368" t="str">
        <f>B5</f>
        <v>jan-maio</v>
      </c>
      <c r="K60" s="369"/>
      <c r="L60" s="131" t="str">
        <f>L37</f>
        <v>2025/2024</v>
      </c>
      <c r="N60" s="371" t="str">
        <f>B5</f>
        <v>jan-maio</v>
      </c>
      <c r="O60" s="369"/>
      <c r="P60" s="131" t="str">
        <f>P37</f>
        <v>2025/2024</v>
      </c>
    </row>
    <row r="61" spans="1:16" ht="19.5" customHeight="1" thickBot="1" x14ac:dyDescent="0.3">
      <c r="A61" s="379"/>
      <c r="B61" s="99">
        <f>B6</f>
        <v>2024</v>
      </c>
      <c r="C61" s="134">
        <f>C6</f>
        <v>2025</v>
      </c>
      <c r="D61" s="99">
        <f>B6</f>
        <v>2024</v>
      </c>
      <c r="E61" s="134">
        <f>C6</f>
        <v>2025</v>
      </c>
      <c r="F61" s="132" t="s">
        <v>1</v>
      </c>
      <c r="H61" s="25">
        <f>B6</f>
        <v>2024</v>
      </c>
      <c r="I61" s="134">
        <f>C6</f>
        <v>2025</v>
      </c>
      <c r="J61" s="99">
        <f>B6</f>
        <v>2024</v>
      </c>
      <c r="K61" s="134">
        <f>C6</f>
        <v>2025</v>
      </c>
      <c r="L61" s="259">
        <v>1000</v>
      </c>
      <c r="N61" s="25">
        <f>B6</f>
        <v>2024</v>
      </c>
      <c r="O61" s="134">
        <f>C6</f>
        <v>2025</v>
      </c>
      <c r="P61" s="132"/>
    </row>
    <row r="62" spans="1:16" ht="20.100000000000001" customHeight="1" x14ac:dyDescent="0.25">
      <c r="A62" s="38" t="s">
        <v>158</v>
      </c>
      <c r="B62" s="39">
        <v>350.64</v>
      </c>
      <c r="C62" s="147">
        <v>788.07999999999993</v>
      </c>
      <c r="D62" s="247">
        <f t="shared" ref="D62:D83" si="72">B62/$B$84</f>
        <v>7.2231675311780305E-2</v>
      </c>
      <c r="E62" s="246">
        <f t="shared" ref="E62:E83" si="73">C62/$C$84</f>
        <v>0.17488172272077682</v>
      </c>
      <c r="F62" s="52">
        <f t="shared" ref="F62:F83" si="74">(C62-B62)/B62</f>
        <v>1.2475473420031939</v>
      </c>
      <c r="H62" s="19">
        <v>243.53999999999994</v>
      </c>
      <c r="I62" s="147">
        <v>676.77700000000004</v>
      </c>
      <c r="J62" s="245">
        <f t="shared" ref="J62:J84" si="75">H62/$H$84</f>
        <v>8.2891347122236628E-2</v>
      </c>
      <c r="K62" s="246">
        <f t="shared" ref="K62:K84" si="76">I62/$I$84</f>
        <v>0.2174719314143225</v>
      </c>
      <c r="L62" s="52">
        <f t="shared" ref="L62:L81" si="77">(I62-H62)/H62</f>
        <v>1.778915167939559</v>
      </c>
      <c r="N62" s="40">
        <f t="shared" ref="N62" si="78">(H62/B62)*10</f>
        <v>6.9455852156057478</v>
      </c>
      <c r="O62" s="143">
        <f t="shared" ref="O62" si="79">(I62/C62)*10</f>
        <v>8.5876687645924292</v>
      </c>
      <c r="P62" s="52">
        <f t="shared" ref="P62" si="80">(O62-N62)/N62</f>
        <v>0.23642119389697386</v>
      </c>
    </row>
    <row r="63" spans="1:16" ht="20.100000000000001" customHeight="1" x14ac:dyDescent="0.25">
      <c r="A63" s="38" t="s">
        <v>165</v>
      </c>
      <c r="B63" s="19">
        <v>1352.7199999999998</v>
      </c>
      <c r="C63" s="140">
        <v>664.03999999999985</v>
      </c>
      <c r="D63" s="247">
        <f t="shared" si="72"/>
        <v>0.27865968465591906</v>
      </c>
      <c r="E63" s="215">
        <f t="shared" si="73"/>
        <v>0.14735618104190518</v>
      </c>
      <c r="F63" s="52">
        <f t="shared" si="74"/>
        <v>-0.50910757584718203</v>
      </c>
      <c r="H63" s="19">
        <v>597.85900000000004</v>
      </c>
      <c r="I63" s="140">
        <v>451.11400000000003</v>
      </c>
      <c r="J63" s="214">
        <f t="shared" si="75"/>
        <v>0.20348746776362522</v>
      </c>
      <c r="K63" s="215">
        <f t="shared" si="76"/>
        <v>0.14495857995771236</v>
      </c>
      <c r="L63" s="52">
        <f t="shared" si="77"/>
        <v>-0.24545085045136059</v>
      </c>
      <c r="N63" s="40">
        <f t="shared" ref="N63:N64" si="81">(H63/B63)*10</f>
        <v>4.4196803477438067</v>
      </c>
      <c r="O63" s="143">
        <f t="shared" ref="O63:O64" si="82">(I63/C63)*10</f>
        <v>6.7934762966086399</v>
      </c>
      <c r="P63" s="52">
        <f t="shared" si="8"/>
        <v>0.53709674955941722</v>
      </c>
    </row>
    <row r="64" spans="1:16" ht="20.100000000000001" customHeight="1" x14ac:dyDescent="0.25">
      <c r="A64" s="38" t="s">
        <v>155</v>
      </c>
      <c r="B64" s="19">
        <v>322.18999999999994</v>
      </c>
      <c r="C64" s="140">
        <v>332.15999999999991</v>
      </c>
      <c r="D64" s="247">
        <f t="shared" si="72"/>
        <v>6.6370988674145828E-2</v>
      </c>
      <c r="E64" s="215">
        <f t="shared" si="73"/>
        <v>7.3709157723750404E-2</v>
      </c>
      <c r="F64" s="52">
        <f t="shared" si="74"/>
        <v>3.0944473757720515E-2</v>
      </c>
      <c r="H64" s="19">
        <v>526.46199999999999</v>
      </c>
      <c r="I64" s="140">
        <v>385.98900000000003</v>
      </c>
      <c r="J64" s="214">
        <f t="shared" si="75"/>
        <v>0.17918676352413138</v>
      </c>
      <c r="K64" s="215">
        <f t="shared" si="76"/>
        <v>0.12403165789422946</v>
      </c>
      <c r="L64" s="52">
        <f t="shared" si="77"/>
        <v>-0.26682457613275024</v>
      </c>
      <c r="N64" s="40">
        <f t="shared" si="81"/>
        <v>16.340109873056274</v>
      </c>
      <c r="O64" s="143">
        <f t="shared" si="82"/>
        <v>11.620574421965323</v>
      </c>
      <c r="P64" s="52">
        <f t="shared" si="8"/>
        <v>-0.28883131678772511</v>
      </c>
    </row>
    <row r="65" spans="1:16" ht="20.100000000000001" customHeight="1" x14ac:dyDescent="0.25">
      <c r="A65" s="38" t="s">
        <v>154</v>
      </c>
      <c r="B65" s="19">
        <v>668.12</v>
      </c>
      <c r="C65" s="140">
        <v>564.01000000000022</v>
      </c>
      <c r="D65" s="247">
        <f t="shared" si="72"/>
        <v>0.13763240619811393</v>
      </c>
      <c r="E65" s="215">
        <f t="shared" si="73"/>
        <v>0.12515866464286035</v>
      </c>
      <c r="F65" s="52">
        <f t="shared" si="74"/>
        <v>-0.15582530084415941</v>
      </c>
      <c r="H65" s="19">
        <v>392.55600000000004</v>
      </c>
      <c r="I65" s="140">
        <v>346.68699999999995</v>
      </c>
      <c r="J65" s="214">
        <f t="shared" si="75"/>
        <v>0.13361047737914403</v>
      </c>
      <c r="K65" s="215">
        <f t="shared" si="76"/>
        <v>0.11140256168019483</v>
      </c>
      <c r="L65" s="52">
        <f t="shared" si="77"/>
        <v>-0.11684702309988913</v>
      </c>
      <c r="N65" s="40">
        <f t="shared" ref="N65:N67" si="83">(H65/B65)*10</f>
        <v>5.8755313416751491</v>
      </c>
      <c r="O65" s="143">
        <f t="shared" ref="O65:O67" si="84">(I65/C65)*10</f>
        <v>6.1468236378787573</v>
      </c>
      <c r="P65" s="52">
        <f t="shared" ref="P65:P67" si="85">(O65-N65)/N65</f>
        <v>4.6173236159822974E-2</v>
      </c>
    </row>
    <row r="66" spans="1:16" ht="20.100000000000001" customHeight="1" x14ac:dyDescent="0.25">
      <c r="A66" s="38" t="s">
        <v>168</v>
      </c>
      <c r="B66" s="19">
        <v>44.629999999999995</v>
      </c>
      <c r="C66" s="140">
        <v>59.100000000000009</v>
      </c>
      <c r="D66" s="247">
        <f t="shared" si="72"/>
        <v>9.1937590382293946E-3</v>
      </c>
      <c r="E66" s="215">
        <f t="shared" si="73"/>
        <v>1.3114797752509786E-2</v>
      </c>
      <c r="F66" s="52">
        <f>(C65-B65)/B65</f>
        <v>-0.15582530084415941</v>
      </c>
      <c r="H66" s="19">
        <v>222.91099999999997</v>
      </c>
      <c r="I66" s="140">
        <v>311.35900000000004</v>
      </c>
      <c r="J66" s="214">
        <f t="shared" si="75"/>
        <v>7.5870054522316224E-2</v>
      </c>
      <c r="K66" s="215">
        <f t="shared" si="76"/>
        <v>0.10005044954723941</v>
      </c>
      <c r="L66" s="52">
        <f t="shared" si="77"/>
        <v>0.39678616129307248</v>
      </c>
      <c r="N66" s="40">
        <f t="shared" ref="N66" si="86">(H66/B66)*10</f>
        <v>49.946448577190232</v>
      </c>
      <c r="O66" s="143">
        <f t="shared" ref="O66" si="87">(I66/C66)*10</f>
        <v>52.683417935702195</v>
      </c>
      <c r="P66" s="52">
        <f t="shared" ref="P66" si="88">(O66-N66)/N66</f>
        <v>5.4798077470555033E-2</v>
      </c>
    </row>
    <row r="67" spans="1:16" ht="20.100000000000001" customHeight="1" x14ac:dyDescent="0.25">
      <c r="A67" s="38" t="s">
        <v>159</v>
      </c>
      <c r="B67" s="19">
        <v>269.55000000000007</v>
      </c>
      <c r="C67" s="140">
        <v>367.94999999999993</v>
      </c>
      <c r="D67" s="247">
        <f t="shared" si="72"/>
        <v>5.5527173398044687E-2</v>
      </c>
      <c r="E67" s="215">
        <f t="shared" si="73"/>
        <v>8.1651266210422582E-2</v>
      </c>
      <c r="F67" s="52">
        <f t="shared" si="74"/>
        <v>0.36505286588758984</v>
      </c>
      <c r="H67" s="19">
        <v>123.16799999999999</v>
      </c>
      <c r="I67" s="140">
        <v>161.90900000000005</v>
      </c>
      <c r="J67" s="214">
        <f t="shared" si="75"/>
        <v>4.1921497258567968E-2</v>
      </c>
      <c r="K67" s="215">
        <f t="shared" si="76"/>
        <v>5.2026979261058745E-2</v>
      </c>
      <c r="L67" s="52">
        <f t="shared" si="77"/>
        <v>0.31453786697843644</v>
      </c>
      <c r="N67" s="40">
        <f t="shared" si="83"/>
        <v>4.5693934335002764</v>
      </c>
      <c r="O67" s="143">
        <f t="shared" si="84"/>
        <v>4.4002989536621842</v>
      </c>
      <c r="P67" s="52">
        <f t="shared" si="85"/>
        <v>-3.7005891985221633E-2</v>
      </c>
    </row>
    <row r="68" spans="1:16" ht="20.100000000000001" customHeight="1" x14ac:dyDescent="0.25">
      <c r="A68" s="38" t="s">
        <v>170</v>
      </c>
      <c r="B68" s="19">
        <v>62.889999999999993</v>
      </c>
      <c r="C68" s="140">
        <v>221.39</v>
      </c>
      <c r="D68" s="247">
        <f t="shared" si="72"/>
        <v>1.2955310461892151E-2</v>
      </c>
      <c r="E68" s="215">
        <f t="shared" si="73"/>
        <v>4.9128343052929631E-2</v>
      </c>
      <c r="F68" s="52">
        <f t="shared" si="74"/>
        <v>2.5202734934011768</v>
      </c>
      <c r="H68" s="19">
        <v>39.845999999999997</v>
      </c>
      <c r="I68" s="140">
        <v>131.029</v>
      </c>
      <c r="J68" s="214">
        <f t="shared" si="75"/>
        <v>1.3561996458210731E-2</v>
      </c>
      <c r="K68" s="215">
        <f t="shared" si="76"/>
        <v>4.2104163854988073E-2</v>
      </c>
      <c r="L68" s="52">
        <f t="shared" si="77"/>
        <v>2.2883852833408622</v>
      </c>
      <c r="N68" s="40">
        <f t="shared" ref="N68:N69" si="89">(H68/B68)*10</f>
        <v>6.3358244553983143</v>
      </c>
      <c r="O68" s="143">
        <f t="shared" ref="O68:O69" si="90">(I68/C68)*10</f>
        <v>5.9184696689100678</v>
      </c>
      <c r="P68" s="52">
        <f t="shared" ref="P68:P69" si="91">(O68-N68)/N68</f>
        <v>-6.5872214330788104E-2</v>
      </c>
    </row>
    <row r="69" spans="1:16" ht="20.100000000000001" customHeight="1" x14ac:dyDescent="0.25">
      <c r="A69" s="38" t="s">
        <v>163</v>
      </c>
      <c r="B69" s="19">
        <v>158.08999999999997</v>
      </c>
      <c r="C69" s="140">
        <v>131.28000000000003</v>
      </c>
      <c r="D69" s="247">
        <f t="shared" si="72"/>
        <v>3.2566465748458097E-2</v>
      </c>
      <c r="E69" s="215">
        <f t="shared" si="73"/>
        <v>2.9132159880701943E-2</v>
      </c>
      <c r="F69" s="52">
        <f t="shared" si="74"/>
        <v>-0.16958694414573944</v>
      </c>
      <c r="H69" s="19">
        <v>107.69999999999997</v>
      </c>
      <c r="I69" s="140">
        <v>103.02200000000002</v>
      </c>
      <c r="J69" s="214">
        <f t="shared" si="75"/>
        <v>3.6656804159747418E-2</v>
      </c>
      <c r="K69" s="215">
        <f t="shared" si="76"/>
        <v>3.3104543029929115E-2</v>
      </c>
      <c r="L69" s="52">
        <f t="shared" si="77"/>
        <v>-4.3435468895078509E-2</v>
      </c>
      <c r="N69" s="40">
        <f t="shared" si="89"/>
        <v>6.8125751154405716</v>
      </c>
      <c r="O69" s="143">
        <f t="shared" si="90"/>
        <v>7.8475015234613039</v>
      </c>
      <c r="P69" s="52">
        <f t="shared" si="91"/>
        <v>0.1519141279888557</v>
      </c>
    </row>
    <row r="70" spans="1:16" ht="20.100000000000001" customHeight="1" x14ac:dyDescent="0.25">
      <c r="A70" s="38" t="s">
        <v>172</v>
      </c>
      <c r="B70" s="19">
        <v>170.02</v>
      </c>
      <c r="C70" s="140">
        <v>200.23999999999998</v>
      </c>
      <c r="D70" s="247">
        <f t="shared" si="72"/>
        <v>3.5024040145188486E-2</v>
      </c>
      <c r="E70" s="215">
        <f t="shared" si="73"/>
        <v>4.4434976344544144E-2</v>
      </c>
      <c r="F70" s="52">
        <f t="shared" si="74"/>
        <v>0.17774379484766478</v>
      </c>
      <c r="H70" s="19">
        <v>89.153000000000006</v>
      </c>
      <c r="I70" s="140">
        <v>92.546999999999997</v>
      </c>
      <c r="J70" s="214">
        <f t="shared" si="75"/>
        <v>3.0344141701522397E-2</v>
      </c>
      <c r="K70" s="215">
        <f t="shared" si="76"/>
        <v>2.9738562091503263E-2</v>
      </c>
      <c r="L70" s="52">
        <f t="shared" si="77"/>
        <v>3.8069386335849505E-2</v>
      </c>
      <c r="N70" s="40">
        <f t="shared" ref="N70:N71" si="92">(H70/B70)*10</f>
        <v>5.2436772144453592</v>
      </c>
      <c r="O70" s="143">
        <f t="shared" ref="O70:O71" si="93">(I70/C70)*10</f>
        <v>4.6218038353975235</v>
      </c>
      <c r="P70" s="52">
        <f t="shared" ref="P70:P71" si="94">(O70-N70)/N70</f>
        <v>-0.11859490079494019</v>
      </c>
    </row>
    <row r="71" spans="1:16" ht="20.100000000000001" customHeight="1" x14ac:dyDescent="0.25">
      <c r="A71" s="38" t="s">
        <v>156</v>
      </c>
      <c r="B71" s="19">
        <v>282.53999999999996</v>
      </c>
      <c r="C71" s="140">
        <v>158.02000000000001</v>
      </c>
      <c r="D71" s="247">
        <f t="shared" si="72"/>
        <v>5.8203107296915378E-2</v>
      </c>
      <c r="E71" s="215">
        <f t="shared" si="73"/>
        <v>3.5065995615086235E-2</v>
      </c>
      <c r="F71" s="52">
        <f t="shared" si="74"/>
        <v>-0.44071635874566423</v>
      </c>
      <c r="H71" s="19">
        <v>148.37700000000004</v>
      </c>
      <c r="I71" s="140">
        <v>86.933000000000007</v>
      </c>
      <c r="J71" s="214">
        <f t="shared" si="75"/>
        <v>5.0501640026098839E-2</v>
      </c>
      <c r="K71" s="215">
        <f t="shared" si="76"/>
        <v>2.793458910932449E-2</v>
      </c>
      <c r="L71" s="52">
        <f t="shared" si="77"/>
        <v>-0.41410730773637433</v>
      </c>
      <c r="N71" s="40">
        <f t="shared" si="92"/>
        <v>5.2515396050116809</v>
      </c>
      <c r="O71" s="143">
        <f t="shared" si="93"/>
        <v>5.5013922288317936</v>
      </c>
      <c r="P71" s="52">
        <f t="shared" si="94"/>
        <v>4.7577023618306485E-2</v>
      </c>
    </row>
    <row r="72" spans="1:16" ht="20.100000000000001" customHeight="1" x14ac:dyDescent="0.25">
      <c r="A72" s="38" t="s">
        <v>174</v>
      </c>
      <c r="B72" s="19">
        <v>99.140000000000015</v>
      </c>
      <c r="C72" s="140">
        <v>143.63</v>
      </c>
      <c r="D72" s="247">
        <f t="shared" si="72"/>
        <v>2.0422793436030977E-2</v>
      </c>
      <c r="E72" s="215">
        <f t="shared" si="73"/>
        <v>3.1872730984652799E-2</v>
      </c>
      <c r="F72" s="52">
        <f t="shared" si="74"/>
        <v>0.44875933024006431</v>
      </c>
      <c r="H72" s="19">
        <v>35.256999999999998</v>
      </c>
      <c r="I72" s="140">
        <v>49.860000000000014</v>
      </c>
      <c r="J72" s="214">
        <f t="shared" si="75"/>
        <v>1.2000083047912858E-2</v>
      </c>
      <c r="K72" s="215">
        <f t="shared" si="76"/>
        <v>1.6021747932211235E-2</v>
      </c>
      <c r="L72" s="52">
        <f t="shared" si="77"/>
        <v>0.41418725359503122</v>
      </c>
      <c r="N72" s="40">
        <f t="shared" ref="N72:N73" si="95">(H72/B72)*10</f>
        <v>3.5562840427678024</v>
      </c>
      <c r="O72" s="143">
        <f t="shared" ref="O72:O73" si="96">(I72/C72)*10</f>
        <v>3.4714196198565772</v>
      </c>
      <c r="P72" s="52">
        <f t="shared" ref="P72:P73" si="97">(O72-N72)/N72</f>
        <v>-2.3863229677564365E-2</v>
      </c>
    </row>
    <row r="73" spans="1:16" ht="20.100000000000001" customHeight="1" x14ac:dyDescent="0.25">
      <c r="A73" s="38" t="s">
        <v>198</v>
      </c>
      <c r="B73" s="19">
        <v>249.75000000000003</v>
      </c>
      <c r="C73" s="140">
        <v>148.05000000000001</v>
      </c>
      <c r="D73" s="247">
        <f t="shared" si="72"/>
        <v>5.1448382697687471E-2</v>
      </c>
      <c r="E73" s="215">
        <f t="shared" si="73"/>
        <v>3.2853566958698371E-2</v>
      </c>
      <c r="F73" s="52">
        <f t="shared" si="74"/>
        <v>-0.40720720720720721</v>
      </c>
      <c r="H73" s="19">
        <v>61.838999999999999</v>
      </c>
      <c r="I73" s="140">
        <v>34.125</v>
      </c>
      <c r="J73" s="214">
        <f t="shared" si="75"/>
        <v>2.1047540505428234E-2</v>
      </c>
      <c r="K73" s="215">
        <f t="shared" si="76"/>
        <v>1.0965546493917133E-2</v>
      </c>
      <c r="L73" s="52">
        <f t="shared" si="77"/>
        <v>-0.44816378013874736</v>
      </c>
      <c r="N73" s="40">
        <f t="shared" si="95"/>
        <v>2.4760360360360356</v>
      </c>
      <c r="O73" s="143">
        <f t="shared" si="96"/>
        <v>2.3049645390070919</v>
      </c>
      <c r="P73" s="52">
        <f t="shared" si="97"/>
        <v>-6.9090875310044972E-2</v>
      </c>
    </row>
    <row r="74" spans="1:16" ht="20.100000000000001" customHeight="1" x14ac:dyDescent="0.25">
      <c r="A74" s="38" t="s">
        <v>194</v>
      </c>
      <c r="B74" s="19">
        <v>117.2</v>
      </c>
      <c r="C74" s="140">
        <v>150.01</v>
      </c>
      <c r="D74" s="247">
        <f t="shared" si="72"/>
        <v>2.4143144953629514E-2</v>
      </c>
      <c r="E74" s="215">
        <f t="shared" si="73"/>
        <v>3.3288507797867899E-2</v>
      </c>
      <c r="F74" s="52">
        <f t="shared" si="74"/>
        <v>0.27994880546075074</v>
      </c>
      <c r="H74" s="19">
        <v>17.034999999999997</v>
      </c>
      <c r="I74" s="140">
        <v>33.449999999999989</v>
      </c>
      <c r="J74" s="214">
        <f t="shared" si="75"/>
        <v>5.7980376867344217E-3</v>
      </c>
      <c r="K74" s="215">
        <f t="shared" si="76"/>
        <v>1.074864557425723E-2</v>
      </c>
      <c r="L74" s="52">
        <f t="shared" si="77"/>
        <v>0.9636043439976516</v>
      </c>
      <c r="N74" s="40">
        <f t="shared" ref="N74:N81" si="98">(H74/B74)*10</f>
        <v>1.4534982935153582</v>
      </c>
      <c r="O74" s="143">
        <f t="shared" ref="O74:O81" si="99">(I74/C74)*10</f>
        <v>2.2298513432437832</v>
      </c>
      <c r="P74" s="52">
        <f t="shared" ref="P74:P81" si="100">(O74-N74)/N74</f>
        <v>0.53412725229334557</v>
      </c>
    </row>
    <row r="75" spans="1:16" ht="20.100000000000001" customHeight="1" x14ac:dyDescent="0.25">
      <c r="A75" s="38" t="s">
        <v>189</v>
      </c>
      <c r="B75" s="19">
        <v>31.97</v>
      </c>
      <c r="C75" s="140">
        <v>39.950000000000003</v>
      </c>
      <c r="D75" s="247">
        <f t="shared" si="72"/>
        <v>6.5858049843646373E-3</v>
      </c>
      <c r="E75" s="215">
        <f t="shared" si="73"/>
        <v>8.8652482269503535E-3</v>
      </c>
      <c r="F75" s="52">
        <f t="shared" si="74"/>
        <v>0.24960900844541772</v>
      </c>
      <c r="H75" s="19">
        <v>21.999000000000002</v>
      </c>
      <c r="I75" s="140">
        <v>32.132999999999996</v>
      </c>
      <c r="J75" s="214">
        <f t="shared" si="75"/>
        <v>7.4875862090091339E-3</v>
      </c>
      <c r="K75" s="215">
        <f t="shared" si="76"/>
        <v>1.0325447779898585E-2</v>
      </c>
      <c r="L75" s="52">
        <f t="shared" si="77"/>
        <v>0.46065730260466348</v>
      </c>
      <c r="N75" s="40">
        <f t="shared" si="98"/>
        <v>6.8811385674069445</v>
      </c>
      <c r="O75" s="143">
        <f t="shared" si="99"/>
        <v>8.0433041301627011</v>
      </c>
      <c r="P75" s="52">
        <f t="shared" si="100"/>
        <v>0.16889146343607225</v>
      </c>
    </row>
    <row r="76" spans="1:16" ht="20.100000000000001" customHeight="1" x14ac:dyDescent="0.25">
      <c r="A76" s="38" t="s">
        <v>188</v>
      </c>
      <c r="B76" s="19">
        <v>65.28</v>
      </c>
      <c r="C76" s="140">
        <v>95.62</v>
      </c>
      <c r="D76" s="247">
        <f t="shared" si="72"/>
        <v>1.3447649339359512E-2</v>
      </c>
      <c r="E76" s="215">
        <f t="shared" si="73"/>
        <v>2.1218899510913464E-2</v>
      </c>
      <c r="F76" s="52">
        <f t="shared" si="74"/>
        <v>0.46476715686274517</v>
      </c>
      <c r="H76" s="19">
        <v>28.244</v>
      </c>
      <c r="I76" s="140">
        <v>28.977</v>
      </c>
      <c r="J76" s="214">
        <f t="shared" si="75"/>
        <v>9.6131362737967158E-3</v>
      </c>
      <c r="K76" s="215">
        <f t="shared" si="76"/>
        <v>9.3113154799776346E-3</v>
      </c>
      <c r="L76" s="52">
        <f t="shared" si="77"/>
        <v>2.5952414672142776E-2</v>
      </c>
      <c r="N76" s="40">
        <f t="shared" si="98"/>
        <v>4.3265931372549016</v>
      </c>
      <c r="O76" s="143">
        <f t="shared" si="99"/>
        <v>3.0304329638151013</v>
      </c>
      <c r="P76" s="52">
        <f t="shared" si="100"/>
        <v>-0.29957986164194222</v>
      </c>
    </row>
    <row r="77" spans="1:16" ht="20.100000000000001" customHeight="1" x14ac:dyDescent="0.25">
      <c r="A77" s="38" t="s">
        <v>227</v>
      </c>
      <c r="B77" s="19">
        <v>48.83</v>
      </c>
      <c r="C77" s="140">
        <v>96.64</v>
      </c>
      <c r="D77" s="247">
        <f t="shared" si="72"/>
        <v>1.0058957065577894E-2</v>
      </c>
      <c r="E77" s="215">
        <f t="shared" si="73"/>
        <v>2.1445246274154749E-2</v>
      </c>
      <c r="F77" s="52">
        <f t="shared" si="74"/>
        <v>0.97911120212983827</v>
      </c>
      <c r="H77" s="19">
        <v>17.751999999999999</v>
      </c>
      <c r="I77" s="140">
        <v>25.96</v>
      </c>
      <c r="J77" s="214">
        <f t="shared" si="75"/>
        <v>6.0420760208341343E-3</v>
      </c>
      <c r="K77" s="215">
        <f t="shared" si="76"/>
        <v>8.3418487027718327E-3</v>
      </c>
      <c r="L77" s="52">
        <f t="shared" si="77"/>
        <v>0.46237043713384424</v>
      </c>
      <c r="N77" s="40">
        <f t="shared" si="98"/>
        <v>3.6354699979520788</v>
      </c>
      <c r="O77" s="143">
        <f t="shared" si="99"/>
        <v>2.6862582781456954</v>
      </c>
      <c r="P77" s="52">
        <f t="shared" si="100"/>
        <v>-0.26109738777684599</v>
      </c>
    </row>
    <row r="78" spans="1:16" ht="20.100000000000001" customHeight="1" x14ac:dyDescent="0.25">
      <c r="A78" s="38" t="s">
        <v>228</v>
      </c>
      <c r="B78" s="19">
        <v>6.77</v>
      </c>
      <c r="C78" s="140">
        <v>5.38</v>
      </c>
      <c r="D78" s="247">
        <f t="shared" si="72"/>
        <v>1.3946168202736502E-3</v>
      </c>
      <c r="E78" s="215">
        <f t="shared" si="73"/>
        <v>1.193868221802075E-3</v>
      </c>
      <c r="F78" s="52">
        <f t="shared" si="74"/>
        <v>-0.20531757754800586</v>
      </c>
      <c r="H78" s="19">
        <v>26.81</v>
      </c>
      <c r="I78" s="140">
        <v>24.012999999999998</v>
      </c>
      <c r="J78" s="214">
        <f t="shared" si="75"/>
        <v>9.1250596055972924E-3</v>
      </c>
      <c r="K78" s="215">
        <f t="shared" si="76"/>
        <v>7.7162100500639437E-3</v>
      </c>
      <c r="L78" s="52">
        <f t="shared" si="77"/>
        <v>-0.10432674375233125</v>
      </c>
      <c r="N78" s="40">
        <f t="shared" si="98"/>
        <v>39.601181683899554</v>
      </c>
      <c r="O78" s="143">
        <f t="shared" si="99"/>
        <v>44.633828996282531</v>
      </c>
      <c r="P78" s="52">
        <f t="shared" si="100"/>
        <v>0.1270832611146317</v>
      </c>
    </row>
    <row r="79" spans="1:16" ht="20.100000000000001" customHeight="1" x14ac:dyDescent="0.25">
      <c r="A79" s="38" t="s">
        <v>229</v>
      </c>
      <c r="B79" s="19">
        <v>51.75</v>
      </c>
      <c r="C79" s="140">
        <v>81.09</v>
      </c>
      <c r="D79" s="247">
        <f t="shared" si="72"/>
        <v>1.0660475694115421E-2</v>
      </c>
      <c r="E79" s="215">
        <f t="shared" si="73"/>
        <v>1.7994567677682208E-2</v>
      </c>
      <c r="F79" s="52">
        <f t="shared" si="74"/>
        <v>0.56695652173913047</v>
      </c>
      <c r="H79" s="19">
        <v>9.798</v>
      </c>
      <c r="I79" s="140">
        <v>18.07</v>
      </c>
      <c r="J79" s="214">
        <f t="shared" si="75"/>
        <v>3.3348502057307826E-3</v>
      </c>
      <c r="K79" s="215">
        <f t="shared" si="76"/>
        <v>5.8065179529694531E-3</v>
      </c>
      <c r="L79" s="52">
        <f t="shared" si="77"/>
        <v>0.84425392937334154</v>
      </c>
      <c r="N79" s="40">
        <f t="shared" si="98"/>
        <v>1.8933333333333333</v>
      </c>
      <c r="O79" s="143">
        <f t="shared" si="99"/>
        <v>2.2283882106301638</v>
      </c>
      <c r="P79" s="52">
        <f t="shared" si="100"/>
        <v>0.17696560420607244</v>
      </c>
    </row>
    <row r="80" spans="1:16" ht="20.100000000000001" customHeight="1" x14ac:dyDescent="0.25">
      <c r="A80" s="38" t="s">
        <v>197</v>
      </c>
      <c r="B80" s="19">
        <v>152.74</v>
      </c>
      <c r="C80" s="140">
        <v>59.690000000000005</v>
      </c>
      <c r="D80" s="247">
        <f t="shared" si="72"/>
        <v>3.1464368261240376E-2</v>
      </c>
      <c r="E80" s="215">
        <f t="shared" si="73"/>
        <v>1.324572382144347E-2</v>
      </c>
      <c r="F80" s="52">
        <f t="shared" si="74"/>
        <v>-0.60920518528217893</v>
      </c>
      <c r="H80" s="19">
        <v>61.165999999999997</v>
      </c>
      <c r="I80" s="140">
        <v>17.54</v>
      </c>
      <c r="J80" s="214">
        <f t="shared" si="75"/>
        <v>2.0818478024467138E-2</v>
      </c>
      <c r="K80" s="215">
        <f t="shared" si="76"/>
        <v>5.636210564199458E-3</v>
      </c>
      <c r="L80" s="52">
        <f t="shared" si="77"/>
        <v>-0.71323938135565512</v>
      </c>
      <c r="N80" s="40">
        <f t="shared" si="98"/>
        <v>4.0045829514207139</v>
      </c>
      <c r="O80" s="143">
        <f t="shared" si="99"/>
        <v>2.9385156642653709</v>
      </c>
      <c r="P80" s="52">
        <f t="shared" si="100"/>
        <v>-0.26621181283737227</v>
      </c>
    </row>
    <row r="81" spans="1:16" ht="20.100000000000001" customHeight="1" x14ac:dyDescent="0.25">
      <c r="A81" s="38" t="s">
        <v>209</v>
      </c>
      <c r="B81" s="19">
        <v>13.32</v>
      </c>
      <c r="C81" s="140">
        <v>38.5</v>
      </c>
      <c r="D81" s="247">
        <f t="shared" si="72"/>
        <v>2.7439137438766649E-3</v>
      </c>
      <c r="E81" s="215">
        <f t="shared" si="73"/>
        <v>8.543480769401467E-3</v>
      </c>
      <c r="F81" s="52">
        <f t="shared" si="74"/>
        <v>1.8903903903903903</v>
      </c>
      <c r="H81" s="19">
        <v>4.968</v>
      </c>
      <c r="I81" s="140">
        <v>15.523</v>
      </c>
      <c r="J81" s="214">
        <f t="shared" si="75"/>
        <v>1.6909099634691291E-3</v>
      </c>
      <c r="K81" s="215">
        <f t="shared" si="76"/>
        <v>4.9880784827860992E-3</v>
      </c>
      <c r="L81" s="52">
        <f t="shared" si="77"/>
        <v>2.1245974235104668</v>
      </c>
      <c r="N81" s="40">
        <f t="shared" si="98"/>
        <v>3.7297297297297294</v>
      </c>
      <c r="O81" s="143">
        <f t="shared" si="99"/>
        <v>4.0319480519480519</v>
      </c>
      <c r="P81" s="52">
        <f t="shared" si="100"/>
        <v>8.1029550159985045E-2</v>
      </c>
    </row>
    <row r="82" spans="1:16" ht="20.100000000000001" customHeight="1" x14ac:dyDescent="0.25">
      <c r="A82" s="38" t="s">
        <v>190</v>
      </c>
      <c r="B82" s="19">
        <v>25.69</v>
      </c>
      <c r="C82" s="140">
        <v>20.080000000000002</v>
      </c>
      <c r="D82" s="247">
        <f t="shared" si="72"/>
        <v>5.2921279339483126E-3</v>
      </c>
      <c r="E82" s="215">
        <f t="shared" si="73"/>
        <v>4.4559245155735448E-3</v>
      </c>
      <c r="F82" s="52">
        <f t="shared" si="74"/>
        <v>-0.21837290774620471</v>
      </c>
      <c r="H82" s="19">
        <v>11.496000000000002</v>
      </c>
      <c r="I82" s="140">
        <v>11.138</v>
      </c>
      <c r="J82" s="214">
        <f t="shared" si="75"/>
        <v>3.9127819927618985E-3</v>
      </c>
      <c r="K82" s="215">
        <f t="shared" si="76"/>
        <v>3.579025841736235E-3</v>
      </c>
      <c r="L82" s="52">
        <f t="shared" ref="L82" si="101">(I82-H82)/H82</f>
        <v>-3.1141266527488016E-2</v>
      </c>
      <c r="N82" s="40">
        <f t="shared" ref="N82" si="102">(H82/B82)*10</f>
        <v>4.4748929544569878</v>
      </c>
      <c r="O82" s="143">
        <f t="shared" ref="O82" si="103">(I82/C82)*10</f>
        <v>5.5468127490039834</v>
      </c>
      <c r="P82" s="52">
        <f t="shared" ref="P82" si="104">(O82-N82)/N82</f>
        <v>0.23954087962693382</v>
      </c>
    </row>
    <row r="83" spans="1:16" ht="20.100000000000001" customHeight="1" thickBot="1" x14ac:dyDescent="0.3">
      <c r="A83" s="8" t="s">
        <v>17</v>
      </c>
      <c r="B83" s="19">
        <f>B84-SUM(B62:B82)</f>
        <v>310.54999999999927</v>
      </c>
      <c r="C83" s="140">
        <f>C84-SUM(C62:C82)</f>
        <v>141.45000000000073</v>
      </c>
      <c r="D83" s="247">
        <f t="shared" si="72"/>
        <v>6.3973154141208424E-2</v>
      </c>
      <c r="E83" s="215">
        <f t="shared" si="73"/>
        <v>3.1388970255372566E-2</v>
      </c>
      <c r="F83" s="52">
        <f t="shared" si="74"/>
        <v>-0.544517791015936</v>
      </c>
      <c r="H83" s="19">
        <f>H84-SUM(H62:H82)</f>
        <v>150.12700000000086</v>
      </c>
      <c r="I83" s="140">
        <f>I84-SUM(I62:I82)</f>
        <v>73.865000000000691</v>
      </c>
      <c r="J83" s="214">
        <f t="shared" si="75"/>
        <v>5.1097270548657689E-2</v>
      </c>
      <c r="K83" s="215">
        <f t="shared" si="76"/>
        <v>2.3735387304709057E-2</v>
      </c>
      <c r="L83" s="52">
        <f t="shared" ref="L83" si="105">(I83-H83)/H83</f>
        <v>-0.50798324085607338</v>
      </c>
      <c r="N83" s="40">
        <f t="shared" ref="N83" si="106">(H83/B83)*10</f>
        <v>4.8342295926582262</v>
      </c>
      <c r="O83" s="143">
        <f t="shared" ref="O83" si="107">(I83/C83)*10</f>
        <v>5.2219865676917854</v>
      </c>
      <c r="P83" s="52">
        <f t="shared" ref="P83" si="108">(O83-N83)/N83</f>
        <v>8.021070733223927E-2</v>
      </c>
    </row>
    <row r="84" spans="1:16" ht="26.25" customHeight="1" thickBot="1" x14ac:dyDescent="0.3">
      <c r="A84" s="12" t="s">
        <v>18</v>
      </c>
      <c r="B84" s="17">
        <v>4854.3799999999983</v>
      </c>
      <c r="C84" s="145">
        <v>4506.3600000000006</v>
      </c>
      <c r="D84" s="243">
        <f>SUM(D62:D83)</f>
        <v>0.99999999999999989</v>
      </c>
      <c r="E84" s="244">
        <f>SUM(E62:E83)</f>
        <v>1.0000000000000004</v>
      </c>
      <c r="F84" s="57">
        <f>(C84-B84)/B84</f>
        <v>-7.1691956542338633E-2</v>
      </c>
      <c r="G84" s="1"/>
      <c r="H84" s="17">
        <v>2938.0630000000001</v>
      </c>
      <c r="I84" s="145">
        <v>3112.0200000000004</v>
      </c>
      <c r="J84" s="255">
        <f t="shared" si="75"/>
        <v>1</v>
      </c>
      <c r="K84" s="244">
        <f t="shared" si="76"/>
        <v>1</v>
      </c>
      <c r="L84" s="57">
        <f>(I84-H84)/H84</f>
        <v>5.9208056464412212E-2</v>
      </c>
      <c r="M84" s="1"/>
      <c r="N84" s="37">
        <f t="shared" ref="N84:O84" si="109">(H84/B84)*10</f>
        <v>6.0523959805371668</v>
      </c>
      <c r="O84" s="150">
        <f t="shared" si="109"/>
        <v>6.9058397464916252</v>
      </c>
      <c r="P84" s="57">
        <f>(O84-N84)/N84</f>
        <v>0.14100924141429241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F39:F56 L39:L56 P39:P56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R6" sqref="R6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139</v>
      </c>
    </row>
    <row r="2" spans="1:18" ht="15.75" thickBot="1" x14ac:dyDescent="0.3"/>
    <row r="3" spans="1:18" x14ac:dyDescent="0.25">
      <c r="A3" s="350" t="s">
        <v>16</v>
      </c>
      <c r="B3" s="338"/>
      <c r="C3" s="338"/>
      <c r="D3" s="365" t="s">
        <v>1</v>
      </c>
      <c r="E3" s="363"/>
      <c r="F3" s="365" t="s">
        <v>104</v>
      </c>
      <c r="G3" s="363"/>
      <c r="H3" s="130" t="s">
        <v>0</v>
      </c>
      <c r="J3" s="367" t="s">
        <v>19</v>
      </c>
      <c r="K3" s="363"/>
      <c r="L3" s="361" t="s">
        <v>104</v>
      </c>
      <c r="M3" s="362"/>
      <c r="N3" s="130" t="s">
        <v>0</v>
      </c>
      <c r="P3" s="373" t="s">
        <v>22</v>
      </c>
      <c r="Q3" s="363"/>
      <c r="R3" s="130" t="s">
        <v>0</v>
      </c>
    </row>
    <row r="4" spans="1:18" x14ac:dyDescent="0.25">
      <c r="A4" s="364"/>
      <c r="B4" s="339"/>
      <c r="C4" s="339"/>
      <c r="D4" s="368" t="s">
        <v>217</v>
      </c>
      <c r="E4" s="370"/>
      <c r="F4" s="368" t="str">
        <f>D4</f>
        <v>jan-maio</v>
      </c>
      <c r="G4" s="370"/>
      <c r="H4" s="131" t="s">
        <v>152</v>
      </c>
      <c r="J4" s="371" t="str">
        <f>D4</f>
        <v>jan-maio</v>
      </c>
      <c r="K4" s="370"/>
      <c r="L4" s="372" t="str">
        <f>D4</f>
        <v>jan-maio</v>
      </c>
      <c r="M4" s="360"/>
      <c r="N4" s="131" t="str">
        <f>H4</f>
        <v>2025/2024</v>
      </c>
      <c r="P4" s="371" t="str">
        <f>D4</f>
        <v>jan-maio</v>
      </c>
      <c r="Q4" s="369"/>
      <c r="R4" s="131" t="str">
        <f>N4</f>
        <v>2025/2024</v>
      </c>
    </row>
    <row r="5" spans="1:18" ht="19.5" customHeight="1" thickBot="1" x14ac:dyDescent="0.3">
      <c r="A5" s="351"/>
      <c r="B5" s="374"/>
      <c r="C5" s="374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thickBot="1" x14ac:dyDescent="0.3">
      <c r="A6" s="161" t="s">
        <v>20</v>
      </c>
      <c r="B6" s="1"/>
      <c r="C6" s="1"/>
      <c r="D6" s="115">
        <v>157780.82000000004</v>
      </c>
      <c r="E6" s="147">
        <v>155159.70000000007</v>
      </c>
      <c r="F6" s="247">
        <f>D6/D8</f>
        <v>0.7878483044871567</v>
      </c>
      <c r="G6" s="246">
        <f>E6/E8</f>
        <v>0.79452941170144997</v>
      </c>
      <c r="H6" s="165">
        <f>(E6-D6)/D6</f>
        <v>-1.6612412078983781E-2</v>
      </c>
      <c r="I6" s="1"/>
      <c r="J6" s="115">
        <v>70863.368000000002</v>
      </c>
      <c r="K6" s="147">
        <v>69652.844000000026</v>
      </c>
      <c r="L6" s="247">
        <f>J6/J8</f>
        <v>0.66783088264744761</v>
      </c>
      <c r="M6" s="246">
        <f>K6/K8</f>
        <v>0.66936220746930641</v>
      </c>
      <c r="N6" s="165">
        <f>(K6-J6)/J6</f>
        <v>-1.7082507283593631E-2</v>
      </c>
      <c r="P6" s="27">
        <f t="shared" ref="P6:Q8" si="0">(J6/D6)*10</f>
        <v>4.4912536263913436</v>
      </c>
      <c r="Q6" s="152">
        <f>(K6/E6)*10</f>
        <v>4.4891066430265072</v>
      </c>
      <c r="R6" s="164">
        <v>0</v>
      </c>
    </row>
    <row r="7" spans="1:18" ht="24" customHeight="1" thickBot="1" x14ac:dyDescent="0.3">
      <c r="A7" s="161" t="s">
        <v>21</v>
      </c>
      <c r="B7" s="1"/>
      <c r="C7" s="1"/>
      <c r="D7" s="117">
        <v>42487.200000000004</v>
      </c>
      <c r="E7" s="140">
        <v>40125.330000000016</v>
      </c>
      <c r="F7" s="247">
        <f>D7/D8</f>
        <v>0.21215169551284321</v>
      </c>
      <c r="G7" s="215">
        <f>E7/E8</f>
        <v>0.20547058829855006</v>
      </c>
      <c r="H7" s="55">
        <f t="shared" ref="H7:H8" si="1">(E7-D7)/D7</f>
        <v>-5.5590154211150364E-2</v>
      </c>
      <c r="J7" s="196">
        <v>35246.381999999991</v>
      </c>
      <c r="K7" s="142">
        <v>34405.680999999997</v>
      </c>
      <c r="L7" s="247">
        <f>J7/J8</f>
        <v>0.33216911735255233</v>
      </c>
      <c r="M7" s="215">
        <f>K7/K8</f>
        <v>0.33063779253069359</v>
      </c>
      <c r="N7" s="102">
        <f t="shared" ref="N7:N8" si="2">(K7-J7)/J7</f>
        <v>-2.3852121900057539E-2</v>
      </c>
      <c r="P7" s="27">
        <f t="shared" si="0"/>
        <v>8.295764842117153</v>
      </c>
      <c r="Q7" s="152">
        <f t="shared" si="0"/>
        <v>8.5745540285899171</v>
      </c>
      <c r="R7" s="102">
        <f t="shared" ref="R7:R8" si="3">(Q7-P7)/P7</f>
        <v>3.3606206513637694E-2</v>
      </c>
    </row>
    <row r="8" spans="1:18" ht="26.25" customHeight="1" thickBot="1" x14ac:dyDescent="0.3">
      <c r="A8" s="12" t="s">
        <v>12</v>
      </c>
      <c r="B8" s="162"/>
      <c r="C8" s="162"/>
      <c r="D8" s="163">
        <v>200268.02000000005</v>
      </c>
      <c r="E8" s="145">
        <v>195285.03000000009</v>
      </c>
      <c r="F8" s="243">
        <f>SUM(F6:F7)</f>
        <v>0.99999999999999989</v>
      </c>
      <c r="G8" s="244">
        <f>SUM(G6:G7)</f>
        <v>1</v>
      </c>
      <c r="H8" s="164">
        <f t="shared" si="1"/>
        <v>-2.4881606159585342E-2</v>
      </c>
      <c r="I8" s="1"/>
      <c r="J8" s="17">
        <v>106109.75</v>
      </c>
      <c r="K8" s="145">
        <v>104058.52500000002</v>
      </c>
      <c r="L8" s="243">
        <f>SUM(L6:L7)</f>
        <v>1</v>
      </c>
      <c r="M8" s="244">
        <f>SUM(M6:M7)</f>
        <v>1</v>
      </c>
      <c r="N8" s="164">
        <f t="shared" si="2"/>
        <v>-1.933116419556145E-2</v>
      </c>
      <c r="O8" s="1"/>
      <c r="P8" s="29">
        <f t="shared" si="0"/>
        <v>5.2983871314052022</v>
      </c>
      <c r="Q8" s="146">
        <f t="shared" si="0"/>
        <v>5.3285459208009947</v>
      </c>
      <c r="R8" s="164">
        <f t="shared" si="3"/>
        <v>5.6920698030975912E-3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workbookViewId="0">
      <selection activeCell="A11" sqref="A11:XFD11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138</v>
      </c>
    </row>
    <row r="3" spans="1:16" ht="8.25" customHeight="1" thickBot="1" x14ac:dyDescent="0.3"/>
    <row r="4" spans="1:16" x14ac:dyDescent="0.25">
      <c r="A4" s="377" t="s">
        <v>3</v>
      </c>
      <c r="B4" s="365" t="s">
        <v>1</v>
      </c>
      <c r="C4" s="363"/>
      <c r="D4" s="365" t="s">
        <v>104</v>
      </c>
      <c r="E4" s="363"/>
      <c r="F4" s="130" t="s">
        <v>0</v>
      </c>
      <c r="H4" s="375" t="s">
        <v>19</v>
      </c>
      <c r="I4" s="376"/>
      <c r="J4" s="365" t="s">
        <v>104</v>
      </c>
      <c r="K4" s="366"/>
      <c r="L4" s="130" t="s">
        <v>0</v>
      </c>
      <c r="N4" s="373" t="s">
        <v>22</v>
      </c>
      <c r="O4" s="363"/>
      <c r="P4" s="130" t="s">
        <v>0</v>
      </c>
    </row>
    <row r="5" spans="1:16" x14ac:dyDescent="0.25">
      <c r="A5" s="378"/>
      <c r="B5" s="368" t="s">
        <v>217</v>
      </c>
      <c r="C5" s="370"/>
      <c r="D5" s="368" t="str">
        <f>B5</f>
        <v>jan-maio</v>
      </c>
      <c r="E5" s="370"/>
      <c r="F5" s="131" t="s">
        <v>152</v>
      </c>
      <c r="H5" s="371" t="str">
        <f>B5</f>
        <v>jan-maio</v>
      </c>
      <c r="I5" s="370"/>
      <c r="J5" s="368" t="str">
        <f>B5</f>
        <v>jan-maio</v>
      </c>
      <c r="K5" s="369"/>
      <c r="L5" s="131" t="str">
        <f>F5</f>
        <v>2025/2024</v>
      </c>
      <c r="N5" s="371" t="str">
        <f>B5</f>
        <v>jan-maio</v>
      </c>
      <c r="O5" s="369"/>
      <c r="P5" s="131" t="str">
        <f>F5</f>
        <v>2025/2024</v>
      </c>
    </row>
    <row r="6" spans="1:16" ht="19.5" customHeight="1" thickBot="1" x14ac:dyDescent="0.3">
      <c r="A6" s="379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153</v>
      </c>
      <c r="B7" s="39">
        <v>69936.320000000007</v>
      </c>
      <c r="C7" s="147">
        <v>68263.14</v>
      </c>
      <c r="D7" s="247">
        <f>B7/$B$33</f>
        <v>0.34921361882940655</v>
      </c>
      <c r="E7" s="246">
        <f>C7/$C$33</f>
        <v>0.34955644065497488</v>
      </c>
      <c r="F7" s="52">
        <f>(C7-B7)/B7</f>
        <v>-2.3924335738569134E-2</v>
      </c>
      <c r="H7" s="39">
        <v>29448.082000000002</v>
      </c>
      <c r="I7" s="147">
        <v>29387.72</v>
      </c>
      <c r="J7" s="247">
        <f>H7/$H$33</f>
        <v>0.27752475149550349</v>
      </c>
      <c r="K7" s="246">
        <f>I7/$I$33</f>
        <v>0.28241530427228334</v>
      </c>
      <c r="L7" s="52">
        <f>(I7-H7)/H7</f>
        <v>-2.0497769600071403E-3</v>
      </c>
      <c r="N7" s="27">
        <f t="shared" ref="N7:N33" si="0">(H7/B7)*10</f>
        <v>4.2106993905312713</v>
      </c>
      <c r="O7" s="151">
        <f t="shared" ref="O7:O33" si="1">(I7/C7)*10</f>
        <v>4.3050641971640919</v>
      </c>
      <c r="P7" s="61">
        <f>(O7-N7)/N7</f>
        <v>2.2410720377004752E-2</v>
      </c>
    </row>
    <row r="8" spans="1:16" ht="20.100000000000001" customHeight="1" x14ac:dyDescent="0.25">
      <c r="A8" s="8" t="s">
        <v>160</v>
      </c>
      <c r="B8" s="19">
        <v>25324.19</v>
      </c>
      <c r="C8" s="140">
        <v>31187.5</v>
      </c>
      <c r="D8" s="247">
        <f t="shared" ref="D8:D32" si="2">B8/$B$33</f>
        <v>0.12645149235509487</v>
      </c>
      <c r="E8" s="215">
        <f t="shared" ref="E8:E32" si="3">C8/$C$33</f>
        <v>0.15970246157629181</v>
      </c>
      <c r="F8" s="52">
        <f t="shared" ref="F8:F33" si="4">(C8-B8)/B8</f>
        <v>0.23153001142386001</v>
      </c>
      <c r="H8" s="19">
        <v>11187.341</v>
      </c>
      <c r="I8" s="140">
        <v>13454.521000000001</v>
      </c>
      <c r="J8" s="247">
        <f t="shared" ref="J8:J32" si="5">H8/$H$33</f>
        <v>0.10543179114077642</v>
      </c>
      <c r="K8" s="215">
        <f t="shared" ref="K8:K32" si="6">I8/$I$33</f>
        <v>0.12929763323091503</v>
      </c>
      <c r="L8" s="52">
        <f t="shared" ref="L8:L33" si="7">(I8-H8)/H8</f>
        <v>0.20265584109754053</v>
      </c>
      <c r="M8" s="1"/>
      <c r="N8" s="27">
        <f t="shared" si="0"/>
        <v>4.417650080812062</v>
      </c>
      <c r="O8" s="152">
        <f t="shared" si="1"/>
        <v>4.3140748697394793</v>
      </c>
      <c r="P8" s="52">
        <f t="shared" ref="P8:P71" si="8">(O8-N8)/N8</f>
        <v>-2.3445770755465379E-2</v>
      </c>
    </row>
    <row r="9" spans="1:16" ht="20.100000000000001" customHeight="1" x14ac:dyDescent="0.25">
      <c r="A9" s="8" t="s">
        <v>154</v>
      </c>
      <c r="B9" s="19">
        <v>12455.39</v>
      </c>
      <c r="C9" s="140">
        <v>10467.19</v>
      </c>
      <c r="D9" s="247">
        <f t="shared" si="2"/>
        <v>6.2193604350809444E-2</v>
      </c>
      <c r="E9" s="215">
        <f t="shared" si="3"/>
        <v>5.3599551383943761E-2</v>
      </c>
      <c r="F9" s="52">
        <f t="shared" si="4"/>
        <v>-0.15962567209858536</v>
      </c>
      <c r="H9" s="19">
        <v>13127.859999999999</v>
      </c>
      <c r="I9" s="140">
        <v>11543.704999999998</v>
      </c>
      <c r="J9" s="247">
        <f t="shared" si="5"/>
        <v>0.1237196393356878</v>
      </c>
      <c r="K9" s="215">
        <f t="shared" si="6"/>
        <v>0.11093473600553148</v>
      </c>
      <c r="L9" s="52">
        <f t="shared" si="7"/>
        <v>-0.12067122897410551</v>
      </c>
      <c r="N9" s="27">
        <f t="shared" si="0"/>
        <v>10.539902805130952</v>
      </c>
      <c r="O9" s="152">
        <f t="shared" si="1"/>
        <v>11.028466092618935</v>
      </c>
      <c r="P9" s="52">
        <f t="shared" si="8"/>
        <v>4.6353680533955617E-2</v>
      </c>
    </row>
    <row r="10" spans="1:16" ht="20.100000000000001" customHeight="1" x14ac:dyDescent="0.25">
      <c r="A10" s="8" t="s">
        <v>162</v>
      </c>
      <c r="B10" s="19">
        <v>26265.75</v>
      </c>
      <c r="C10" s="140">
        <v>23402.77</v>
      </c>
      <c r="D10" s="247">
        <f t="shared" si="2"/>
        <v>0.13115299187558746</v>
      </c>
      <c r="E10" s="215">
        <f t="shared" si="3"/>
        <v>0.1198390373291798</v>
      </c>
      <c r="F10" s="52">
        <f t="shared" si="4"/>
        <v>-0.10900050445922921</v>
      </c>
      <c r="H10" s="19">
        <v>11217.834999999999</v>
      </c>
      <c r="I10" s="140">
        <v>10053.133999999998</v>
      </c>
      <c r="J10" s="247">
        <f t="shared" si="5"/>
        <v>0.10571917283755733</v>
      </c>
      <c r="K10" s="215">
        <f t="shared" si="6"/>
        <v>9.6610383435667566E-2</v>
      </c>
      <c r="L10" s="52">
        <f t="shared" si="7"/>
        <v>-0.1038258273543871</v>
      </c>
      <c r="N10" s="27">
        <f t="shared" si="0"/>
        <v>4.2708984133329526</v>
      </c>
      <c r="O10" s="152">
        <f t="shared" si="1"/>
        <v>4.2957026027260872</v>
      </c>
      <c r="P10" s="52">
        <f t="shared" si="8"/>
        <v>5.8077216998888284E-3</v>
      </c>
    </row>
    <row r="11" spans="1:16" ht="20.100000000000001" customHeight="1" x14ac:dyDescent="0.25">
      <c r="A11" s="8" t="s">
        <v>156</v>
      </c>
      <c r="B11" s="19">
        <v>11156.47</v>
      </c>
      <c r="C11" s="140">
        <v>12312.880000000001</v>
      </c>
      <c r="D11" s="247">
        <f t="shared" si="2"/>
        <v>5.5707696116434335E-2</v>
      </c>
      <c r="E11" s="215">
        <f t="shared" si="3"/>
        <v>6.3050813469931619E-2</v>
      </c>
      <c r="F11" s="52">
        <f t="shared" si="4"/>
        <v>0.10365375427890737</v>
      </c>
      <c r="H11" s="19">
        <v>6103.3989999999994</v>
      </c>
      <c r="I11" s="140">
        <v>7123.3289999999997</v>
      </c>
      <c r="J11" s="247">
        <f t="shared" si="5"/>
        <v>5.7519681273398529E-2</v>
      </c>
      <c r="K11" s="215">
        <f t="shared" si="6"/>
        <v>6.8455025669448999E-2</v>
      </c>
      <c r="L11" s="52">
        <f t="shared" si="7"/>
        <v>0.1671085242829447</v>
      </c>
      <c r="N11" s="27">
        <f t="shared" si="0"/>
        <v>5.4707259554321395</v>
      </c>
      <c r="O11" s="152">
        <f t="shared" si="1"/>
        <v>5.7852663227449614</v>
      </c>
      <c r="P11" s="52">
        <f t="shared" si="8"/>
        <v>5.7495178862048489E-2</v>
      </c>
    </row>
    <row r="12" spans="1:16" ht="20.100000000000001" customHeight="1" x14ac:dyDescent="0.25">
      <c r="A12" s="8" t="s">
        <v>157</v>
      </c>
      <c r="B12" s="19">
        <v>11534</v>
      </c>
      <c r="C12" s="140">
        <v>11224.800000000001</v>
      </c>
      <c r="D12" s="247">
        <f t="shared" si="2"/>
        <v>5.7592819862102768E-2</v>
      </c>
      <c r="E12" s="215">
        <f t="shared" si="3"/>
        <v>5.7479060222895728E-2</v>
      </c>
      <c r="F12" s="52">
        <f t="shared" si="4"/>
        <v>-2.6807698976937654E-2</v>
      </c>
      <c r="H12" s="19">
        <v>4932.7579999999998</v>
      </c>
      <c r="I12" s="140">
        <v>4930.45</v>
      </c>
      <c r="J12" s="247">
        <f t="shared" si="5"/>
        <v>4.6487320910660893E-2</v>
      </c>
      <c r="K12" s="215">
        <f t="shared" si="6"/>
        <v>4.7381509587993871E-2</v>
      </c>
      <c r="L12" s="52">
        <f t="shared" si="7"/>
        <v>-4.6789240420875964E-4</v>
      </c>
      <c r="N12" s="27">
        <f t="shared" si="0"/>
        <v>4.2767105947633084</v>
      </c>
      <c r="O12" s="152">
        <f t="shared" si="1"/>
        <v>4.392461335613997</v>
      </c>
      <c r="P12" s="52">
        <f t="shared" si="8"/>
        <v>2.7065366778014292E-2</v>
      </c>
    </row>
    <row r="13" spans="1:16" ht="20.100000000000001" customHeight="1" x14ac:dyDescent="0.25">
      <c r="A13" s="8" t="s">
        <v>167</v>
      </c>
      <c r="B13" s="19">
        <v>6793.43</v>
      </c>
      <c r="C13" s="140">
        <v>4406.5</v>
      </c>
      <c r="D13" s="247">
        <f t="shared" si="2"/>
        <v>3.3921691541165665E-2</v>
      </c>
      <c r="E13" s="215">
        <f t="shared" si="3"/>
        <v>2.2564453609168093E-2</v>
      </c>
      <c r="F13" s="52">
        <f t="shared" si="4"/>
        <v>-0.35135859205143793</v>
      </c>
      <c r="H13" s="19">
        <v>4662.0109999999995</v>
      </c>
      <c r="I13" s="140">
        <v>3286.6849999999999</v>
      </c>
      <c r="J13" s="247">
        <f t="shared" si="5"/>
        <v>4.3935745772655195E-2</v>
      </c>
      <c r="K13" s="215">
        <f t="shared" si="6"/>
        <v>3.1584966248560609E-2</v>
      </c>
      <c r="L13" s="52">
        <f t="shared" si="7"/>
        <v>-0.2950070259379482</v>
      </c>
      <c r="N13" s="27">
        <f t="shared" si="0"/>
        <v>6.8625289434056125</v>
      </c>
      <c r="O13" s="152">
        <f t="shared" si="1"/>
        <v>7.4587200726199931</v>
      </c>
      <c r="P13" s="52">
        <f t="shared" si="8"/>
        <v>8.6876300869707324E-2</v>
      </c>
    </row>
    <row r="14" spans="1:16" ht="20.100000000000001" customHeight="1" x14ac:dyDescent="0.25">
      <c r="A14" s="8" t="s">
        <v>168</v>
      </c>
      <c r="B14" s="19">
        <v>777.25</v>
      </c>
      <c r="C14" s="140">
        <v>921.39</v>
      </c>
      <c r="D14" s="247">
        <f t="shared" si="2"/>
        <v>3.8810490062267536E-3</v>
      </c>
      <c r="E14" s="215">
        <f t="shared" si="3"/>
        <v>4.718180395087119E-3</v>
      </c>
      <c r="F14" s="52">
        <f t="shared" si="4"/>
        <v>0.18544869733033129</v>
      </c>
      <c r="H14" s="19">
        <v>2362.777</v>
      </c>
      <c r="I14" s="140">
        <v>2902.5910000000003</v>
      </c>
      <c r="J14" s="247">
        <f t="shared" si="5"/>
        <v>2.2267294004556605E-2</v>
      </c>
      <c r="K14" s="215">
        <f t="shared" si="6"/>
        <v>2.7893831860484285E-2</v>
      </c>
      <c r="L14" s="52">
        <f t="shared" si="7"/>
        <v>0.22846591108682721</v>
      </c>
      <c r="N14" s="27">
        <f t="shared" si="0"/>
        <v>30.399189449983915</v>
      </c>
      <c r="O14" s="152">
        <f t="shared" si="1"/>
        <v>31.502306298093103</v>
      </c>
      <c r="P14" s="52">
        <f t="shared" si="8"/>
        <v>3.6287705957560389E-2</v>
      </c>
    </row>
    <row r="15" spans="1:16" ht="20.100000000000001" customHeight="1" x14ac:dyDescent="0.25">
      <c r="A15" s="8" t="s">
        <v>159</v>
      </c>
      <c r="B15" s="19">
        <v>3297.9000000000005</v>
      </c>
      <c r="C15" s="140">
        <v>3247.75</v>
      </c>
      <c r="D15" s="247">
        <f t="shared" si="2"/>
        <v>1.6467431994384319E-2</v>
      </c>
      <c r="E15" s="215">
        <f t="shared" si="3"/>
        <v>1.6630819064830518E-2</v>
      </c>
      <c r="F15" s="52">
        <f t="shared" si="4"/>
        <v>-1.5206646653931453E-2</v>
      </c>
      <c r="H15" s="19">
        <v>2933.819</v>
      </c>
      <c r="I15" s="140">
        <v>2769.473</v>
      </c>
      <c r="J15" s="247">
        <f t="shared" si="5"/>
        <v>2.7648910679744322E-2</v>
      </c>
      <c r="K15" s="215">
        <f t="shared" si="6"/>
        <v>2.6614570983011725E-2</v>
      </c>
      <c r="L15" s="52">
        <f t="shared" si="7"/>
        <v>-5.6017770694102124E-2</v>
      </c>
      <c r="N15" s="27">
        <f t="shared" si="0"/>
        <v>8.8960217107856501</v>
      </c>
      <c r="O15" s="152">
        <f t="shared" si="1"/>
        <v>8.5273589408051738</v>
      </c>
      <c r="P15" s="52">
        <f t="shared" si="8"/>
        <v>-4.1441307358041281E-2</v>
      </c>
    </row>
    <row r="16" spans="1:16" ht="20.100000000000001" customHeight="1" x14ac:dyDescent="0.25">
      <c r="A16" s="8" t="s">
        <v>164</v>
      </c>
      <c r="B16" s="19">
        <v>4766.8899999999994</v>
      </c>
      <c r="C16" s="140">
        <v>4381.63</v>
      </c>
      <c r="D16" s="247">
        <f t="shared" si="2"/>
        <v>2.3802552199797038E-2</v>
      </c>
      <c r="E16" s="215">
        <f t="shared" si="3"/>
        <v>2.243710129752393E-2</v>
      </c>
      <c r="F16" s="52">
        <f t="shared" si="4"/>
        <v>-8.0819989552936899E-2</v>
      </c>
      <c r="H16" s="19">
        <v>2511.9540000000002</v>
      </c>
      <c r="I16" s="140">
        <v>2254.87</v>
      </c>
      <c r="J16" s="247">
        <f t="shared" si="5"/>
        <v>2.367316858252894E-2</v>
      </c>
      <c r="K16" s="215">
        <f t="shared" si="6"/>
        <v>2.1669248146655933E-2</v>
      </c>
      <c r="L16" s="52">
        <f t="shared" si="7"/>
        <v>-0.10234423082588306</v>
      </c>
      <c r="N16" s="27">
        <f t="shared" si="0"/>
        <v>5.2695866697154763</v>
      </c>
      <c r="O16" s="152">
        <f t="shared" si="1"/>
        <v>5.1461898882379389</v>
      </c>
      <c r="P16" s="52">
        <f t="shared" si="8"/>
        <v>-2.3416785644062677E-2</v>
      </c>
    </row>
    <row r="17" spans="1:16" ht="20.100000000000001" customHeight="1" x14ac:dyDescent="0.25">
      <c r="A17" s="8" t="s">
        <v>163</v>
      </c>
      <c r="B17" s="19">
        <v>2527.88</v>
      </c>
      <c r="C17" s="140">
        <v>2312.52</v>
      </c>
      <c r="D17" s="247">
        <f t="shared" si="2"/>
        <v>1.2622484608376309E-2</v>
      </c>
      <c r="E17" s="215">
        <f t="shared" si="3"/>
        <v>1.1841767902025053E-2</v>
      </c>
      <c r="F17" s="52">
        <f t="shared" si="4"/>
        <v>-8.5193917432789576E-2</v>
      </c>
      <c r="H17" s="19">
        <v>1635.296</v>
      </c>
      <c r="I17" s="140">
        <v>1543.9290000000001</v>
      </c>
      <c r="J17" s="247">
        <f t="shared" si="5"/>
        <v>1.5411364177184472E-2</v>
      </c>
      <c r="K17" s="215">
        <f t="shared" si="6"/>
        <v>1.4837121706270584E-2</v>
      </c>
      <c r="L17" s="52">
        <f t="shared" si="7"/>
        <v>-5.5871842161908276E-2</v>
      </c>
      <c r="N17" s="27">
        <f t="shared" si="0"/>
        <v>6.4690412519581635</v>
      </c>
      <c r="O17" s="152">
        <f t="shared" si="1"/>
        <v>6.6763919879611855</v>
      </c>
      <c r="P17" s="52">
        <f t="shared" si="8"/>
        <v>3.2052776899553305E-2</v>
      </c>
    </row>
    <row r="18" spans="1:16" ht="20.100000000000001" customHeight="1" x14ac:dyDescent="0.25">
      <c r="A18" s="8" t="s">
        <v>173</v>
      </c>
      <c r="B18" s="19">
        <v>2516.46</v>
      </c>
      <c r="C18" s="140">
        <v>2772.43</v>
      </c>
      <c r="D18" s="247">
        <f t="shared" si="2"/>
        <v>1.2565461025679481E-2</v>
      </c>
      <c r="E18" s="215">
        <f t="shared" si="3"/>
        <v>1.4196838334203085E-2</v>
      </c>
      <c r="F18" s="52">
        <f t="shared" si="4"/>
        <v>0.10171828679971062</v>
      </c>
      <c r="H18" s="19">
        <v>1395.896</v>
      </c>
      <c r="I18" s="140">
        <v>1459.809</v>
      </c>
      <c r="J18" s="247">
        <f t="shared" si="5"/>
        <v>1.3155209582531293E-2</v>
      </c>
      <c r="K18" s="215">
        <f t="shared" si="6"/>
        <v>1.4028730466821435E-2</v>
      </c>
      <c r="L18" s="52">
        <f t="shared" si="7"/>
        <v>4.5786362307793711E-2</v>
      </c>
      <c r="N18" s="27">
        <f t="shared" si="0"/>
        <v>5.5470621428514653</v>
      </c>
      <c r="O18" s="152">
        <f t="shared" si="1"/>
        <v>5.2654494432681798</v>
      </c>
      <c r="P18" s="52">
        <f t="shared" si="8"/>
        <v>-5.0767900616761903E-2</v>
      </c>
    </row>
    <row r="19" spans="1:16" ht="20.100000000000001" customHeight="1" x14ac:dyDescent="0.25">
      <c r="A19" s="8" t="s">
        <v>161</v>
      </c>
      <c r="B19" s="19">
        <v>3783.9100000000003</v>
      </c>
      <c r="C19" s="140">
        <v>3523.1299999999997</v>
      </c>
      <c r="D19" s="247">
        <f t="shared" si="2"/>
        <v>1.8894229842587939E-2</v>
      </c>
      <c r="E19" s="215">
        <f t="shared" si="3"/>
        <v>1.8040962996497985E-2</v>
      </c>
      <c r="F19" s="52">
        <f t="shared" si="4"/>
        <v>-6.8918129659532243E-2</v>
      </c>
      <c r="H19" s="19">
        <v>1395.8029999999999</v>
      </c>
      <c r="I19" s="140">
        <v>1329.739</v>
      </c>
      <c r="J19" s="247">
        <f t="shared" si="5"/>
        <v>1.3154333131498282E-2</v>
      </c>
      <c r="K19" s="215">
        <f t="shared" si="6"/>
        <v>1.2778760798310375E-2</v>
      </c>
      <c r="L19" s="52">
        <f t="shared" si="7"/>
        <v>-4.7330461390325033E-2</v>
      </c>
      <c r="N19" s="27">
        <f t="shared" si="0"/>
        <v>3.6887848812471753</v>
      </c>
      <c r="O19" s="152">
        <f t="shared" si="1"/>
        <v>3.7743114787135306</v>
      </c>
      <c r="P19" s="52">
        <f t="shared" si="8"/>
        <v>2.3185574713545994E-2</v>
      </c>
    </row>
    <row r="20" spans="1:16" ht="20.100000000000001" customHeight="1" x14ac:dyDescent="0.25">
      <c r="A20" s="8" t="s">
        <v>190</v>
      </c>
      <c r="B20" s="19">
        <v>1349.4099999999999</v>
      </c>
      <c r="C20" s="140">
        <v>1179.26</v>
      </c>
      <c r="D20" s="247">
        <f t="shared" si="2"/>
        <v>6.7380203788902446E-3</v>
      </c>
      <c r="E20" s="215">
        <f t="shared" si="3"/>
        <v>6.0386605158623775E-3</v>
      </c>
      <c r="F20" s="52">
        <f t="shared" si="4"/>
        <v>-0.12609214397403301</v>
      </c>
      <c r="H20" s="19">
        <v>1262.8069999999998</v>
      </c>
      <c r="I20" s="140">
        <v>1215.259</v>
      </c>
      <c r="J20" s="247">
        <f t="shared" si="5"/>
        <v>1.190095160906514E-2</v>
      </c>
      <c r="K20" s="215">
        <f t="shared" si="6"/>
        <v>1.1678610666449481E-2</v>
      </c>
      <c r="L20" s="52">
        <f t="shared" si="7"/>
        <v>-3.7652626252467541E-2</v>
      </c>
      <c r="N20" s="27">
        <f t="shared" si="0"/>
        <v>9.3582158128367219</v>
      </c>
      <c r="O20" s="152">
        <f t="shared" si="1"/>
        <v>10.305267710258976</v>
      </c>
      <c r="P20" s="52">
        <f t="shared" si="8"/>
        <v>0.10120004885153183</v>
      </c>
    </row>
    <row r="21" spans="1:16" ht="20.100000000000001" customHeight="1" x14ac:dyDescent="0.25">
      <c r="A21" s="8" t="s">
        <v>155</v>
      </c>
      <c r="B21" s="19">
        <v>2245.91</v>
      </c>
      <c r="C21" s="140">
        <v>1850.5</v>
      </c>
      <c r="D21" s="247">
        <f t="shared" si="2"/>
        <v>1.1214521419845259E-2</v>
      </c>
      <c r="E21" s="215">
        <f t="shared" si="3"/>
        <v>9.4758927502021015E-3</v>
      </c>
      <c r="F21" s="52">
        <f t="shared" si="4"/>
        <v>-0.17605781175559121</v>
      </c>
      <c r="H21" s="19">
        <v>1193.2750000000001</v>
      </c>
      <c r="I21" s="140">
        <v>1179.4509999999998</v>
      </c>
      <c r="J21" s="247">
        <f t="shared" si="5"/>
        <v>1.1245667810922183E-2</v>
      </c>
      <c r="K21" s="215">
        <f t="shared" si="6"/>
        <v>1.1334496621012069E-2</v>
      </c>
      <c r="L21" s="52">
        <f t="shared" si="7"/>
        <v>-1.1584923844042904E-2</v>
      </c>
      <c r="N21" s="27">
        <f t="shared" si="0"/>
        <v>5.3131024840710452</v>
      </c>
      <c r="O21" s="152">
        <f t="shared" si="1"/>
        <v>6.3736881923804365</v>
      </c>
      <c r="P21" s="52">
        <f t="shared" si="8"/>
        <v>0.19961702442011645</v>
      </c>
    </row>
    <row r="22" spans="1:16" ht="20.100000000000001" customHeight="1" x14ac:dyDescent="0.25">
      <c r="A22" s="8" t="s">
        <v>193</v>
      </c>
      <c r="B22" s="19">
        <v>528.41999999999996</v>
      </c>
      <c r="C22" s="140">
        <v>631.37</v>
      </c>
      <c r="D22" s="247">
        <f t="shared" si="2"/>
        <v>2.6385640603027866E-3</v>
      </c>
      <c r="E22" s="215">
        <f t="shared" si="3"/>
        <v>3.2330691195326128E-3</v>
      </c>
      <c r="F22" s="52">
        <f t="shared" si="4"/>
        <v>0.19482608531092702</v>
      </c>
      <c r="H22" s="19">
        <v>796.99699999999996</v>
      </c>
      <c r="I22" s="140">
        <v>858.95999999999992</v>
      </c>
      <c r="J22" s="247">
        <f t="shared" si="5"/>
        <v>7.5110628382405948E-3</v>
      </c>
      <c r="K22" s="215">
        <f t="shared" si="6"/>
        <v>8.2545855805663208E-3</v>
      </c>
      <c r="L22" s="52">
        <f t="shared" si="7"/>
        <v>7.7745587499074606E-2</v>
      </c>
      <c r="N22" s="27">
        <f t="shared" si="0"/>
        <v>15.082642594905568</v>
      </c>
      <c r="O22" s="152">
        <f t="shared" si="1"/>
        <v>13.60470088854396</v>
      </c>
      <c r="P22" s="52">
        <f t="shared" si="8"/>
        <v>-9.7989572918794079E-2</v>
      </c>
    </row>
    <row r="23" spans="1:16" ht="20.100000000000001" customHeight="1" x14ac:dyDescent="0.25">
      <c r="A23" s="8" t="s">
        <v>166</v>
      </c>
      <c r="B23" s="19">
        <v>1153.0500000000002</v>
      </c>
      <c r="C23" s="140">
        <v>1192.75</v>
      </c>
      <c r="D23" s="247">
        <f t="shared" si="2"/>
        <v>5.7575343282467144E-3</v>
      </c>
      <c r="E23" s="215">
        <f t="shared" si="3"/>
        <v>6.1077390315069204E-3</v>
      </c>
      <c r="F23" s="52">
        <f t="shared" si="4"/>
        <v>3.443042365899121E-2</v>
      </c>
      <c r="H23" s="19">
        <v>628.13200000000006</v>
      </c>
      <c r="I23" s="140">
        <v>658.33500000000004</v>
      </c>
      <c r="J23" s="247">
        <f t="shared" si="5"/>
        <v>5.9196445190003756E-3</v>
      </c>
      <c r="K23" s="215">
        <f t="shared" si="6"/>
        <v>6.3265840064521389E-3</v>
      </c>
      <c r="L23" s="52">
        <f t="shared" si="7"/>
        <v>4.8083842249718164E-2</v>
      </c>
      <c r="N23" s="27">
        <f t="shared" si="0"/>
        <v>5.4475694896144997</v>
      </c>
      <c r="O23" s="152">
        <f t="shared" si="1"/>
        <v>5.5194718088451067</v>
      </c>
      <c r="P23" s="52">
        <f t="shared" si="8"/>
        <v>1.3198972379826434E-2</v>
      </c>
    </row>
    <row r="24" spans="1:16" ht="20.100000000000001" customHeight="1" x14ac:dyDescent="0.25">
      <c r="A24" s="8" t="s">
        <v>180</v>
      </c>
      <c r="B24" s="19">
        <v>909.22</v>
      </c>
      <c r="C24" s="140">
        <v>1230.18</v>
      </c>
      <c r="D24" s="247">
        <f t="shared" si="2"/>
        <v>4.5400159246593618E-3</v>
      </c>
      <c r="E24" s="215">
        <f t="shared" si="3"/>
        <v>6.2994075889995253E-3</v>
      </c>
      <c r="F24" s="52">
        <f t="shared" si="4"/>
        <v>0.35300587316601045</v>
      </c>
      <c r="H24" s="19">
        <v>567.63300000000004</v>
      </c>
      <c r="I24" s="140">
        <v>641.66899999999998</v>
      </c>
      <c r="J24" s="247">
        <f t="shared" si="5"/>
        <v>5.3494895615153184E-3</v>
      </c>
      <c r="K24" s="215">
        <f t="shared" si="6"/>
        <v>6.166424134879867E-3</v>
      </c>
      <c r="L24" s="52">
        <f t="shared" si="7"/>
        <v>0.130429344312258</v>
      </c>
      <c r="N24" s="27">
        <f t="shared" si="0"/>
        <v>6.2430764831393946</v>
      </c>
      <c r="O24" s="152">
        <f t="shared" si="1"/>
        <v>5.2160578126778194</v>
      </c>
      <c r="P24" s="52">
        <f t="shared" si="8"/>
        <v>-0.16450522002016676</v>
      </c>
    </row>
    <row r="25" spans="1:16" ht="20.100000000000001" customHeight="1" x14ac:dyDescent="0.25">
      <c r="A25" s="8" t="s">
        <v>165</v>
      </c>
      <c r="B25" s="19">
        <v>2041.8600000000001</v>
      </c>
      <c r="C25" s="140">
        <v>876.79</v>
      </c>
      <c r="D25" s="247">
        <f t="shared" si="2"/>
        <v>1.0195636827088015E-2</v>
      </c>
      <c r="E25" s="215">
        <f t="shared" si="3"/>
        <v>4.4897962736826259E-3</v>
      </c>
      <c r="F25" s="52">
        <f t="shared" si="4"/>
        <v>-0.5705924989960135</v>
      </c>
      <c r="H25" s="19">
        <v>1020.877</v>
      </c>
      <c r="I25" s="140">
        <v>542.84</v>
      </c>
      <c r="J25" s="247">
        <f t="shared" si="5"/>
        <v>9.6209537766322132E-3</v>
      </c>
      <c r="K25" s="215">
        <f t="shared" si="6"/>
        <v>5.2166797482474415E-3</v>
      </c>
      <c r="L25" s="52">
        <f t="shared" si="7"/>
        <v>-0.46826111274913623</v>
      </c>
      <c r="N25" s="27">
        <f t="shared" si="0"/>
        <v>4.9997404327426951</v>
      </c>
      <c r="O25" s="152">
        <f t="shared" si="1"/>
        <v>6.1912202465812802</v>
      </c>
      <c r="P25" s="52">
        <f t="shared" si="8"/>
        <v>0.23830833417585601</v>
      </c>
    </row>
    <row r="26" spans="1:16" ht="20.100000000000001" customHeight="1" x14ac:dyDescent="0.25">
      <c r="A26" s="8" t="s">
        <v>171</v>
      </c>
      <c r="B26" s="19">
        <v>1256.1099999999999</v>
      </c>
      <c r="C26" s="140">
        <v>905.68999999999994</v>
      </c>
      <c r="D26" s="247">
        <f t="shared" si="2"/>
        <v>6.2721446988890147E-3</v>
      </c>
      <c r="E26" s="215">
        <f t="shared" si="3"/>
        <v>4.6377850877765683E-3</v>
      </c>
      <c r="F26" s="52">
        <f t="shared" si="4"/>
        <v>-0.27897238299193539</v>
      </c>
      <c r="H26" s="19">
        <v>700.06100000000004</v>
      </c>
      <c r="I26" s="140">
        <v>511.178</v>
      </c>
      <c r="J26" s="247">
        <f t="shared" si="5"/>
        <v>6.5975181357038355E-3</v>
      </c>
      <c r="K26" s="215">
        <f t="shared" si="6"/>
        <v>4.9124086661808822E-3</v>
      </c>
      <c r="L26" s="52">
        <f t="shared" si="7"/>
        <v>-0.26980934518563388</v>
      </c>
      <c r="N26" s="27">
        <f t="shared" si="0"/>
        <v>5.573245973680649</v>
      </c>
      <c r="O26" s="152">
        <f t="shared" si="1"/>
        <v>5.6440724751294606</v>
      </c>
      <c r="P26" s="52">
        <f t="shared" si="8"/>
        <v>1.2708303524245285E-2</v>
      </c>
    </row>
    <row r="27" spans="1:16" ht="20.100000000000001" customHeight="1" x14ac:dyDescent="0.25">
      <c r="A27" s="8" t="s">
        <v>172</v>
      </c>
      <c r="B27" s="19">
        <v>701.1</v>
      </c>
      <c r="C27" s="140">
        <v>458.72</v>
      </c>
      <c r="D27" s="247">
        <f t="shared" si="2"/>
        <v>3.500808566440112E-3</v>
      </c>
      <c r="E27" s="215">
        <f t="shared" si="3"/>
        <v>2.3489767751271049E-3</v>
      </c>
      <c r="F27" s="52">
        <f t="shared" si="4"/>
        <v>-0.34571387819141347</v>
      </c>
      <c r="H27" s="19">
        <v>503.315</v>
      </c>
      <c r="I27" s="140">
        <v>376.66300000000001</v>
      </c>
      <c r="J27" s="247">
        <f t="shared" si="5"/>
        <v>4.7433435664488892E-3</v>
      </c>
      <c r="K27" s="215">
        <f t="shared" si="6"/>
        <v>3.6197226512676402E-3</v>
      </c>
      <c r="L27" s="52">
        <f t="shared" si="7"/>
        <v>-0.25163565560334977</v>
      </c>
      <c r="N27" s="27">
        <f t="shared" ref="N27" si="9">(H27/B27)*10</f>
        <v>7.1789331051205245</v>
      </c>
      <c r="O27" s="152">
        <f t="shared" ref="O27" si="10">(I27/C27)*10</f>
        <v>8.2111745727241008</v>
      </c>
      <c r="P27" s="52">
        <f t="shared" ref="P27" si="11">(O27-N27)/N27</f>
        <v>0.14378758688631718</v>
      </c>
    </row>
    <row r="28" spans="1:16" ht="20.100000000000001" customHeight="1" x14ac:dyDescent="0.25">
      <c r="A28" s="8" t="s">
        <v>196</v>
      </c>
      <c r="B28" s="19">
        <v>224.71</v>
      </c>
      <c r="C28" s="140">
        <v>545.99</v>
      </c>
      <c r="D28" s="247">
        <f t="shared" si="2"/>
        <v>1.1220463456921375E-3</v>
      </c>
      <c r="E28" s="215">
        <f t="shared" si="3"/>
        <v>2.7958620279291244E-3</v>
      </c>
      <c r="F28" s="52">
        <f t="shared" si="4"/>
        <v>1.4297539050331536</v>
      </c>
      <c r="H28" s="19">
        <v>186.858</v>
      </c>
      <c r="I28" s="140">
        <v>375.04300000000001</v>
      </c>
      <c r="J28" s="247">
        <f t="shared" si="5"/>
        <v>1.7609880336161381E-3</v>
      </c>
      <c r="K28" s="215">
        <f t="shared" si="6"/>
        <v>3.6041544890243258E-3</v>
      </c>
      <c r="L28" s="52">
        <f t="shared" si="7"/>
        <v>1.0071016493808131</v>
      </c>
      <c r="N28" s="27">
        <f t="shared" si="0"/>
        <v>8.3155177784700278</v>
      </c>
      <c r="O28" s="152">
        <f t="shared" si="1"/>
        <v>6.8690452206084363</v>
      </c>
      <c r="P28" s="52">
        <f t="shared" si="8"/>
        <v>-0.17394858581226291</v>
      </c>
    </row>
    <row r="29" spans="1:16" ht="20.100000000000001" customHeight="1" x14ac:dyDescent="0.25">
      <c r="A29" s="8" t="s">
        <v>183</v>
      </c>
      <c r="B29" s="19">
        <v>798.14</v>
      </c>
      <c r="C29" s="140">
        <v>618.63</v>
      </c>
      <c r="D29" s="247">
        <f t="shared" si="2"/>
        <v>3.9853592201091297E-3</v>
      </c>
      <c r="E29" s="215">
        <f t="shared" si="3"/>
        <v>3.1678311440462175E-3</v>
      </c>
      <c r="F29" s="52">
        <f>(C29-B29)/B29</f>
        <v>-0.22491041671887138</v>
      </c>
      <c r="H29" s="19">
        <v>446.50200000000001</v>
      </c>
      <c r="I29" s="140">
        <v>371.649</v>
      </c>
      <c r="J29" s="247">
        <f t="shared" si="5"/>
        <v>4.2079262273259531E-3</v>
      </c>
      <c r="K29" s="215">
        <f t="shared" si="6"/>
        <v>3.5715382281269123E-3</v>
      </c>
      <c r="L29" s="52">
        <f>(I29-H29)/H29</f>
        <v>-0.16764314605533684</v>
      </c>
      <c r="N29" s="27">
        <f t="shared" si="0"/>
        <v>5.5942817049640414</v>
      </c>
      <c r="O29" s="152">
        <f t="shared" si="1"/>
        <v>6.0076135977886622</v>
      </c>
      <c r="P29" s="52">
        <f>(O29-N29)/N29</f>
        <v>7.3884712036909758E-2</v>
      </c>
    </row>
    <row r="30" spans="1:16" ht="20.100000000000001" customHeight="1" x14ac:dyDescent="0.25">
      <c r="A30" s="8" t="s">
        <v>170</v>
      </c>
      <c r="B30" s="19">
        <v>472.48999999999995</v>
      </c>
      <c r="C30" s="140">
        <v>396.04</v>
      </c>
      <c r="D30" s="247">
        <f t="shared" si="2"/>
        <v>2.3592883177254147E-3</v>
      </c>
      <c r="E30" s="215">
        <f t="shared" si="3"/>
        <v>2.0280100323102081E-3</v>
      </c>
      <c r="F30" s="52">
        <f>(C30-B30)/B30</f>
        <v>-0.16180236618764404</v>
      </c>
      <c r="H30" s="19">
        <v>428.51300000000003</v>
      </c>
      <c r="I30" s="140">
        <v>344.315</v>
      </c>
      <c r="J30" s="247">
        <f t="shared" si="5"/>
        <v>4.0383942097686597E-3</v>
      </c>
      <c r="K30" s="215">
        <f t="shared" si="6"/>
        <v>3.308859125189407E-3</v>
      </c>
      <c r="L30" s="52">
        <f t="shared" ref="L30:L31" si="12">(I30-H30)/H30</f>
        <v>-0.19648878797142683</v>
      </c>
      <c r="N30" s="27">
        <f t="shared" ref="N30:N31" si="13">(H30/B30)*10</f>
        <v>9.0692501428601684</v>
      </c>
      <c r="O30" s="152">
        <f t="shared" ref="O30:O31" si="14">(I30/C30)*10</f>
        <v>8.6939450560549432</v>
      </c>
      <c r="P30" s="52">
        <f t="shared" ref="P30:P31" si="15">(O30-N30)/N30</f>
        <v>-4.1382151875112502E-2</v>
      </c>
    </row>
    <row r="31" spans="1:16" ht="20.100000000000001" customHeight="1" x14ac:dyDescent="0.25">
      <c r="A31" s="8" t="s">
        <v>177</v>
      </c>
      <c r="B31" s="19">
        <v>598.6</v>
      </c>
      <c r="C31" s="140">
        <v>640.68999999999994</v>
      </c>
      <c r="D31" s="247">
        <f t="shared" si="2"/>
        <v>2.9889944485395107E-3</v>
      </c>
      <c r="E31" s="215">
        <f t="shared" si="3"/>
        <v>3.2807942318978565E-3</v>
      </c>
      <c r="F31" s="52">
        <f t="shared" si="4"/>
        <v>7.0314066154360033E-2</v>
      </c>
      <c r="H31" s="19">
        <v>325.32900000000001</v>
      </c>
      <c r="I31" s="140">
        <v>343.97800000000001</v>
      </c>
      <c r="J31" s="247">
        <f t="shared" si="5"/>
        <v>3.0659670765410341E-3</v>
      </c>
      <c r="K31" s="215">
        <f t="shared" si="6"/>
        <v>3.3056205630437297E-3</v>
      </c>
      <c r="L31" s="52">
        <f t="shared" si="12"/>
        <v>5.732350943199039E-2</v>
      </c>
      <c r="N31" s="27">
        <f t="shared" si="13"/>
        <v>5.4348312729702641</v>
      </c>
      <c r="O31" s="152">
        <f t="shared" si="14"/>
        <v>5.3688679392529934</v>
      </c>
      <c r="P31" s="52">
        <f t="shared" si="15"/>
        <v>-1.2137144725234529E-2</v>
      </c>
    </row>
    <row r="32" spans="1:16" ht="20.100000000000001" customHeight="1" thickBot="1" x14ac:dyDescent="0.3">
      <c r="A32" s="8" t="s">
        <v>17</v>
      </c>
      <c r="B32" s="19">
        <f>B33-SUM(B7:B31)</f>
        <v>6853.1600000000908</v>
      </c>
      <c r="C32" s="140">
        <f>C33-SUM(C7:C31)</f>
        <v>6334.7900000000081</v>
      </c>
      <c r="D32" s="247">
        <f t="shared" si="2"/>
        <v>3.4219941855919318E-2</v>
      </c>
      <c r="E32" s="215">
        <f t="shared" si="3"/>
        <v>3.2438687184573274E-2</v>
      </c>
      <c r="F32" s="52">
        <f t="shared" si="4"/>
        <v>-7.5639558977183635E-2</v>
      </c>
      <c r="H32" s="19">
        <f>H33-SUM(H7:H31)</f>
        <v>5134.6200000000099</v>
      </c>
      <c r="I32" s="140">
        <f>I33-SUM(I7:I31)</f>
        <v>4599.2299999999814</v>
      </c>
      <c r="J32" s="247">
        <f t="shared" si="5"/>
        <v>4.8389709710936174E-2</v>
      </c>
      <c r="K32" s="215">
        <f t="shared" si="6"/>
        <v>4.4198493107604417E-2</v>
      </c>
      <c r="L32" s="52">
        <f t="shared" si="7"/>
        <v>-0.10427061788409414</v>
      </c>
      <c r="N32" s="27">
        <f t="shared" si="0"/>
        <v>7.4923393004102365</v>
      </c>
      <c r="O32" s="152">
        <f t="shared" si="1"/>
        <v>7.2602722426473099</v>
      </c>
      <c r="P32" s="52">
        <f t="shared" si="8"/>
        <v>-3.0973911946328973E-2</v>
      </c>
    </row>
    <row r="33" spans="1:16" ht="26.25" customHeight="1" thickBot="1" x14ac:dyDescent="0.3">
      <c r="A33" s="12" t="s">
        <v>18</v>
      </c>
      <c r="B33" s="17">
        <v>200268.02000000011</v>
      </c>
      <c r="C33" s="145">
        <v>195285.03000000003</v>
      </c>
      <c r="D33" s="243">
        <f>SUM(D7:D32)</f>
        <v>0.99999999999999978</v>
      </c>
      <c r="E33" s="244">
        <f>SUM(E7:E32)</f>
        <v>0.99999999999999989</v>
      </c>
      <c r="F33" s="57">
        <f t="shared" si="4"/>
        <v>-2.4881606159585914E-2</v>
      </c>
      <c r="G33" s="1"/>
      <c r="H33" s="17">
        <v>106109.75</v>
      </c>
      <c r="I33" s="145">
        <v>104058.52499999999</v>
      </c>
      <c r="J33" s="243">
        <f>SUM(J7:J32)</f>
        <v>0.99999999999999989</v>
      </c>
      <c r="K33" s="244">
        <f>SUM(K7:K32)</f>
        <v>1</v>
      </c>
      <c r="L33" s="57">
        <f t="shared" si="7"/>
        <v>-1.9331164195561724E-2</v>
      </c>
      <c r="N33" s="29">
        <f t="shared" si="0"/>
        <v>5.2983871314052013</v>
      </c>
      <c r="O33" s="146">
        <f t="shared" si="1"/>
        <v>5.3285459208009947</v>
      </c>
      <c r="P33" s="57">
        <f t="shared" si="8"/>
        <v>5.6920698030977594E-3</v>
      </c>
    </row>
    <row r="35" spans="1:16" ht="15.75" thickBot="1" x14ac:dyDescent="0.3"/>
    <row r="36" spans="1:16" x14ac:dyDescent="0.25">
      <c r="A36" s="377" t="s">
        <v>2</v>
      </c>
      <c r="B36" s="365" t="s">
        <v>1</v>
      </c>
      <c r="C36" s="363"/>
      <c r="D36" s="365" t="s">
        <v>104</v>
      </c>
      <c r="E36" s="363"/>
      <c r="F36" s="130" t="s">
        <v>0</v>
      </c>
      <c r="H36" s="375" t="s">
        <v>19</v>
      </c>
      <c r="I36" s="376"/>
      <c r="J36" s="365" t="s">
        <v>104</v>
      </c>
      <c r="K36" s="366"/>
      <c r="L36" s="130" t="s">
        <v>0</v>
      </c>
      <c r="N36" s="373" t="s">
        <v>22</v>
      </c>
      <c r="O36" s="363"/>
      <c r="P36" s="130" t="s">
        <v>0</v>
      </c>
    </row>
    <row r="37" spans="1:16" x14ac:dyDescent="0.25">
      <c r="A37" s="378"/>
      <c r="B37" s="368" t="str">
        <f>B5</f>
        <v>jan-maio</v>
      </c>
      <c r="C37" s="370"/>
      <c r="D37" s="368" t="str">
        <f>B5</f>
        <v>jan-maio</v>
      </c>
      <c r="E37" s="370"/>
      <c r="F37" s="131" t="str">
        <f>F5</f>
        <v>2025/2024</v>
      </c>
      <c r="H37" s="371" t="str">
        <f>B5</f>
        <v>jan-maio</v>
      </c>
      <c r="I37" s="370"/>
      <c r="J37" s="368" t="str">
        <f>B5</f>
        <v>jan-maio</v>
      </c>
      <c r="K37" s="369"/>
      <c r="L37" s="131" t="str">
        <f>L5</f>
        <v>2025/2024</v>
      </c>
      <c r="N37" s="371" t="str">
        <f>B5</f>
        <v>jan-maio</v>
      </c>
      <c r="O37" s="369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153</v>
      </c>
      <c r="B39" s="39">
        <v>69936.320000000007</v>
      </c>
      <c r="C39" s="147">
        <v>68263.14</v>
      </c>
      <c r="D39" s="247">
        <f t="shared" ref="D39:D61" si="16">B39/$B$62</f>
        <v>0.44324981959150667</v>
      </c>
      <c r="E39" s="246">
        <f t="shared" ref="E39:E61" si="17">C39/$C$62</f>
        <v>0.43995406023600198</v>
      </c>
      <c r="F39" s="52">
        <f>(C39-B39)/B39</f>
        <v>-2.3924335738569134E-2</v>
      </c>
      <c r="H39" s="39">
        <v>29448.082000000002</v>
      </c>
      <c r="I39" s="147">
        <v>29387.72</v>
      </c>
      <c r="J39" s="247">
        <f t="shared" ref="J39:J61" si="18">H39/$H$62</f>
        <v>0.41556142236987664</v>
      </c>
      <c r="K39" s="246">
        <f t="shared" ref="K39:K61" si="19">I39/$I$62</f>
        <v>0.42191701461608655</v>
      </c>
      <c r="L39" s="52">
        <f>(I39-H39)/H39</f>
        <v>-2.0497769600071403E-3</v>
      </c>
      <c r="N39" s="27">
        <f t="shared" ref="N39:N62" si="20">(H39/B39)*10</f>
        <v>4.2106993905312713</v>
      </c>
      <c r="O39" s="151">
        <f t="shared" ref="O39:O62" si="21">(I39/C39)*10</f>
        <v>4.3050641971640919</v>
      </c>
      <c r="P39" s="61">
        <f t="shared" si="8"/>
        <v>2.2410720377004752E-2</v>
      </c>
    </row>
    <row r="40" spans="1:16" ht="20.100000000000001" customHeight="1" x14ac:dyDescent="0.25">
      <c r="A40" s="38" t="s">
        <v>160</v>
      </c>
      <c r="B40" s="19">
        <v>25324.19</v>
      </c>
      <c r="C40" s="140">
        <v>31187.5</v>
      </c>
      <c r="D40" s="247">
        <f t="shared" si="16"/>
        <v>0.16050233482117784</v>
      </c>
      <c r="E40" s="215">
        <f t="shared" si="17"/>
        <v>0.20100257992249274</v>
      </c>
      <c r="F40" s="52">
        <f t="shared" ref="F40:F62" si="22">(C40-B40)/B40</f>
        <v>0.23153001142386001</v>
      </c>
      <c r="H40" s="19">
        <v>11187.341</v>
      </c>
      <c r="I40" s="140">
        <v>13454.521000000001</v>
      </c>
      <c r="J40" s="247">
        <f t="shared" si="18"/>
        <v>0.15787199106878466</v>
      </c>
      <c r="K40" s="215">
        <f t="shared" si="19"/>
        <v>0.19316542193165864</v>
      </c>
      <c r="L40" s="52">
        <f t="shared" ref="L40:L62" si="23">(I40-H40)/H40</f>
        <v>0.20265584109754053</v>
      </c>
      <c r="N40" s="27">
        <f t="shared" si="20"/>
        <v>4.417650080812062</v>
      </c>
      <c r="O40" s="152">
        <f t="shared" si="21"/>
        <v>4.3140748697394793</v>
      </c>
      <c r="P40" s="52">
        <f t="shared" si="8"/>
        <v>-2.3445770755465379E-2</v>
      </c>
    </row>
    <row r="41" spans="1:16" ht="20.100000000000001" customHeight="1" x14ac:dyDescent="0.25">
      <c r="A41" s="38" t="s">
        <v>162</v>
      </c>
      <c r="B41" s="19">
        <v>26265.75</v>
      </c>
      <c r="C41" s="140">
        <v>23402.77</v>
      </c>
      <c r="D41" s="247">
        <f t="shared" si="16"/>
        <v>0.16646985356014751</v>
      </c>
      <c r="E41" s="215">
        <f t="shared" si="17"/>
        <v>0.15083020913291273</v>
      </c>
      <c r="F41" s="52">
        <f t="shared" si="22"/>
        <v>-0.10900050445922921</v>
      </c>
      <c r="H41" s="19">
        <v>11217.834999999999</v>
      </c>
      <c r="I41" s="140">
        <v>10053.133999999998</v>
      </c>
      <c r="J41" s="247">
        <f t="shared" si="18"/>
        <v>0.15830231213396459</v>
      </c>
      <c r="K41" s="215">
        <f t="shared" si="19"/>
        <v>0.14433199597707735</v>
      </c>
      <c r="L41" s="52">
        <f t="shared" si="23"/>
        <v>-0.1038258273543871</v>
      </c>
      <c r="N41" s="27">
        <f t="shared" si="20"/>
        <v>4.2708984133329526</v>
      </c>
      <c r="O41" s="152">
        <f t="shared" si="21"/>
        <v>4.2957026027260872</v>
      </c>
      <c r="P41" s="52">
        <f t="shared" si="8"/>
        <v>5.8077216998888284E-3</v>
      </c>
    </row>
    <row r="42" spans="1:16" ht="20.100000000000001" customHeight="1" x14ac:dyDescent="0.25">
      <c r="A42" s="38" t="s">
        <v>157</v>
      </c>
      <c r="B42" s="19">
        <v>11534</v>
      </c>
      <c r="C42" s="140">
        <v>11224.800000000001</v>
      </c>
      <c r="D42" s="247">
        <f t="shared" si="16"/>
        <v>7.3101407382722416E-2</v>
      </c>
      <c r="E42" s="215">
        <f t="shared" si="17"/>
        <v>7.2343527346340572E-2</v>
      </c>
      <c r="F42" s="52">
        <f t="shared" si="22"/>
        <v>-2.6807698976937654E-2</v>
      </c>
      <c r="H42" s="19">
        <v>4932.7579999999998</v>
      </c>
      <c r="I42" s="140">
        <v>4930.45</v>
      </c>
      <c r="J42" s="247">
        <f t="shared" si="18"/>
        <v>6.9609420765888511E-2</v>
      </c>
      <c r="K42" s="215">
        <f t="shared" si="19"/>
        <v>7.0786054335412338E-2</v>
      </c>
      <c r="L42" s="52">
        <f t="shared" si="23"/>
        <v>-4.6789240420875964E-4</v>
      </c>
      <c r="N42" s="27">
        <f t="shared" si="20"/>
        <v>4.2767105947633084</v>
      </c>
      <c r="O42" s="152">
        <f t="shared" si="21"/>
        <v>4.392461335613997</v>
      </c>
      <c r="P42" s="52">
        <f t="shared" si="8"/>
        <v>2.7065366778014292E-2</v>
      </c>
    </row>
    <row r="43" spans="1:16" ht="20.100000000000001" customHeight="1" x14ac:dyDescent="0.25">
      <c r="A43" s="38" t="s">
        <v>167</v>
      </c>
      <c r="B43" s="19">
        <v>6793.43</v>
      </c>
      <c r="C43" s="140">
        <v>4406.5</v>
      </c>
      <c r="D43" s="247">
        <f t="shared" si="16"/>
        <v>4.3056120509451012E-2</v>
      </c>
      <c r="E43" s="215">
        <f t="shared" si="17"/>
        <v>2.8399771332375607E-2</v>
      </c>
      <c r="F43" s="52">
        <f t="shared" si="22"/>
        <v>-0.35135859205143793</v>
      </c>
      <c r="H43" s="19">
        <v>4662.0109999999995</v>
      </c>
      <c r="I43" s="140">
        <v>3286.6849999999999</v>
      </c>
      <c r="J43" s="247">
        <f t="shared" si="18"/>
        <v>6.5788730222362549E-2</v>
      </c>
      <c r="K43" s="215">
        <f t="shared" si="19"/>
        <v>4.7186659025724768E-2</v>
      </c>
      <c r="L43" s="52">
        <f t="shared" si="23"/>
        <v>-0.2950070259379482</v>
      </c>
      <c r="N43" s="27">
        <f t="shared" si="20"/>
        <v>6.8625289434056125</v>
      </c>
      <c r="O43" s="152">
        <f t="shared" si="21"/>
        <v>7.4587200726199931</v>
      </c>
      <c r="P43" s="52">
        <f t="shared" si="8"/>
        <v>8.6876300869707324E-2</v>
      </c>
    </row>
    <row r="44" spans="1:16" ht="20.100000000000001" customHeight="1" x14ac:dyDescent="0.25">
      <c r="A44" s="38" t="s">
        <v>164</v>
      </c>
      <c r="B44" s="19">
        <v>4766.8899999999994</v>
      </c>
      <c r="C44" s="140">
        <v>4381.63</v>
      </c>
      <c r="D44" s="247">
        <f t="shared" si="16"/>
        <v>3.0212100558230072E-2</v>
      </c>
      <c r="E44" s="215">
        <f t="shared" si="17"/>
        <v>2.8239484866237816E-2</v>
      </c>
      <c r="F44" s="52">
        <f t="shared" si="22"/>
        <v>-8.0819989552936899E-2</v>
      </c>
      <c r="H44" s="19">
        <v>2511.9540000000002</v>
      </c>
      <c r="I44" s="140">
        <v>2254.87</v>
      </c>
      <c r="J44" s="247">
        <f t="shared" si="18"/>
        <v>3.5447849444581861E-2</v>
      </c>
      <c r="K44" s="215">
        <f t="shared" si="19"/>
        <v>3.2372978194544356E-2</v>
      </c>
      <c r="L44" s="52">
        <f t="shared" si="23"/>
        <v>-0.10234423082588306</v>
      </c>
      <c r="N44" s="27">
        <f t="shared" si="20"/>
        <v>5.2695866697154763</v>
      </c>
      <c r="O44" s="152">
        <f t="shared" si="21"/>
        <v>5.1461898882379389</v>
      </c>
      <c r="P44" s="52">
        <f t="shared" si="8"/>
        <v>-2.3416785644062677E-2</v>
      </c>
    </row>
    <row r="45" spans="1:16" ht="20.100000000000001" customHeight="1" x14ac:dyDescent="0.25">
      <c r="A45" s="38" t="s">
        <v>173</v>
      </c>
      <c r="B45" s="19">
        <v>2516.46</v>
      </c>
      <c r="C45" s="140">
        <v>2772.43</v>
      </c>
      <c r="D45" s="247">
        <f t="shared" si="16"/>
        <v>1.5949086840846685E-2</v>
      </c>
      <c r="E45" s="215">
        <f t="shared" si="17"/>
        <v>1.786823511517488E-2</v>
      </c>
      <c r="F45" s="52">
        <f t="shared" si="22"/>
        <v>0.10171828679971062</v>
      </c>
      <c r="H45" s="19">
        <v>1395.896</v>
      </c>
      <c r="I45" s="140">
        <v>1459.809</v>
      </c>
      <c r="J45" s="247">
        <f t="shared" si="18"/>
        <v>1.9698414560256294E-2</v>
      </c>
      <c r="K45" s="215">
        <f t="shared" si="19"/>
        <v>2.0958354550461713E-2</v>
      </c>
      <c r="L45" s="52">
        <f t="shared" si="23"/>
        <v>4.5786362307793711E-2</v>
      </c>
      <c r="N45" s="27">
        <f t="shared" si="20"/>
        <v>5.5470621428514653</v>
      </c>
      <c r="O45" s="152">
        <f t="shared" si="21"/>
        <v>5.2654494432681798</v>
      </c>
      <c r="P45" s="52">
        <f t="shared" si="8"/>
        <v>-5.0767900616761903E-2</v>
      </c>
    </row>
    <row r="46" spans="1:16" ht="20.100000000000001" customHeight="1" x14ac:dyDescent="0.25">
      <c r="A46" s="38" t="s">
        <v>161</v>
      </c>
      <c r="B46" s="19">
        <v>3783.9100000000003</v>
      </c>
      <c r="C46" s="140">
        <v>3523.1299999999997</v>
      </c>
      <c r="D46" s="247">
        <f t="shared" si="16"/>
        <v>2.3982065754253271E-2</v>
      </c>
      <c r="E46" s="215">
        <f t="shared" si="17"/>
        <v>2.2706475972820259E-2</v>
      </c>
      <c r="F46" s="52">
        <f t="shared" si="22"/>
        <v>-6.8918129659532243E-2</v>
      </c>
      <c r="H46" s="19">
        <v>1395.8029999999999</v>
      </c>
      <c r="I46" s="140">
        <v>1329.739</v>
      </c>
      <c r="J46" s="247">
        <f t="shared" si="18"/>
        <v>1.9697102175555641E-2</v>
      </c>
      <c r="K46" s="215">
        <f t="shared" si="19"/>
        <v>1.9090950543239841E-2</v>
      </c>
      <c r="L46" s="52">
        <f t="shared" si="23"/>
        <v>-4.7330461390325033E-2</v>
      </c>
      <c r="N46" s="27">
        <f t="shared" si="20"/>
        <v>3.6887848812471753</v>
      </c>
      <c r="O46" s="152">
        <f t="shared" si="21"/>
        <v>3.7743114787135306</v>
      </c>
      <c r="P46" s="52">
        <f t="shared" si="8"/>
        <v>2.3185574713545994E-2</v>
      </c>
    </row>
    <row r="47" spans="1:16" ht="20.100000000000001" customHeight="1" x14ac:dyDescent="0.25">
      <c r="A47" s="38" t="s">
        <v>166</v>
      </c>
      <c r="B47" s="19">
        <v>1153.0500000000002</v>
      </c>
      <c r="C47" s="140">
        <v>1192.75</v>
      </c>
      <c r="D47" s="247">
        <f t="shared" si="16"/>
        <v>7.3079224711850273E-3</v>
      </c>
      <c r="E47" s="215">
        <f t="shared" si="17"/>
        <v>7.6872409523864758E-3</v>
      </c>
      <c r="F47" s="52">
        <f t="shared" si="22"/>
        <v>3.443042365899121E-2</v>
      </c>
      <c r="H47" s="19">
        <v>628.13200000000006</v>
      </c>
      <c r="I47" s="140">
        <v>658.33500000000004</v>
      </c>
      <c r="J47" s="247">
        <f t="shared" si="18"/>
        <v>8.8639873848502387E-3</v>
      </c>
      <c r="K47" s="215">
        <f t="shared" si="19"/>
        <v>9.4516600068763872E-3</v>
      </c>
      <c r="L47" s="52">
        <f t="shared" si="23"/>
        <v>4.8083842249718164E-2</v>
      </c>
      <c r="N47" s="27">
        <f t="shared" si="20"/>
        <v>5.4475694896144997</v>
      </c>
      <c r="O47" s="152">
        <f t="shared" si="21"/>
        <v>5.5194718088451067</v>
      </c>
      <c r="P47" s="52">
        <f t="shared" si="8"/>
        <v>1.3198972379826434E-2</v>
      </c>
    </row>
    <row r="48" spans="1:16" ht="20.100000000000001" customHeight="1" x14ac:dyDescent="0.25">
      <c r="A48" s="38" t="s">
        <v>180</v>
      </c>
      <c r="B48" s="19">
        <v>909.22</v>
      </c>
      <c r="C48" s="140">
        <v>1230.18</v>
      </c>
      <c r="D48" s="247">
        <f t="shared" si="16"/>
        <v>5.7625508601108792E-3</v>
      </c>
      <c r="E48" s="215">
        <f t="shared" si="17"/>
        <v>7.9284762731559807E-3</v>
      </c>
      <c r="F48" s="52">
        <f t="shared" si="22"/>
        <v>0.35300587316601045</v>
      </c>
      <c r="H48" s="19">
        <v>567.63300000000004</v>
      </c>
      <c r="I48" s="140">
        <v>641.66899999999998</v>
      </c>
      <c r="J48" s="247">
        <f t="shared" si="18"/>
        <v>8.0102458579163222E-3</v>
      </c>
      <c r="K48" s="215">
        <f t="shared" si="19"/>
        <v>9.2123876521108001E-3</v>
      </c>
      <c r="L48" s="52">
        <f t="shared" si="23"/>
        <v>0.130429344312258</v>
      </c>
      <c r="N48" s="27">
        <f t="shared" si="20"/>
        <v>6.2430764831393946</v>
      </c>
      <c r="O48" s="152">
        <f t="shared" si="21"/>
        <v>5.2160578126778194</v>
      </c>
      <c r="P48" s="52">
        <f t="shared" si="8"/>
        <v>-0.16450522002016676</v>
      </c>
    </row>
    <row r="49" spans="1:16" ht="20.100000000000001" customHeight="1" x14ac:dyDescent="0.25">
      <c r="A49" s="38" t="s">
        <v>171</v>
      </c>
      <c r="B49" s="19">
        <v>1256.1099999999999</v>
      </c>
      <c r="C49" s="140">
        <v>905.68999999999994</v>
      </c>
      <c r="D49" s="247">
        <f t="shared" si="16"/>
        <v>7.9611070597807743E-3</v>
      </c>
      <c r="E49" s="215">
        <f t="shared" si="17"/>
        <v>5.8371471458117013E-3</v>
      </c>
      <c r="F49" s="52">
        <f t="shared" si="22"/>
        <v>-0.27897238299193539</v>
      </c>
      <c r="H49" s="19">
        <v>700.06100000000004</v>
      </c>
      <c r="I49" s="140">
        <v>511.178</v>
      </c>
      <c r="J49" s="247">
        <f t="shared" si="18"/>
        <v>9.879025224993539E-3</v>
      </c>
      <c r="K49" s="215">
        <f t="shared" si="19"/>
        <v>7.3389393834370912E-3</v>
      </c>
      <c r="L49" s="52">
        <f t="shared" si="23"/>
        <v>-0.26980934518563388</v>
      </c>
      <c r="N49" s="27">
        <f t="shared" si="20"/>
        <v>5.573245973680649</v>
      </c>
      <c r="O49" s="152">
        <f t="shared" si="21"/>
        <v>5.6440724751294606</v>
      </c>
      <c r="P49" s="52">
        <f t="shared" si="8"/>
        <v>1.2708303524245285E-2</v>
      </c>
    </row>
    <row r="50" spans="1:16" ht="20.100000000000001" customHeight="1" x14ac:dyDescent="0.25">
      <c r="A50" s="38" t="s">
        <v>183</v>
      </c>
      <c r="B50" s="19">
        <v>798.14</v>
      </c>
      <c r="C50" s="140">
        <v>618.63</v>
      </c>
      <c r="D50" s="247">
        <f t="shared" si="16"/>
        <v>5.058536265688059E-3</v>
      </c>
      <c r="E50" s="215">
        <f t="shared" si="17"/>
        <v>3.9870533392369276E-3</v>
      </c>
      <c r="F50" s="52">
        <f t="shared" si="22"/>
        <v>-0.22491041671887138</v>
      </c>
      <c r="H50" s="19">
        <v>446.50200000000001</v>
      </c>
      <c r="I50" s="140">
        <v>371.649</v>
      </c>
      <c r="J50" s="247">
        <f t="shared" si="18"/>
        <v>6.3008859528099204E-3</v>
      </c>
      <c r="K50" s="215">
        <f t="shared" si="19"/>
        <v>5.3357333119089861E-3</v>
      </c>
      <c r="L50" s="52">
        <f t="shared" si="23"/>
        <v>-0.16764314605533684</v>
      </c>
      <c r="N50" s="27">
        <f t="shared" si="20"/>
        <v>5.5942817049640414</v>
      </c>
      <c r="O50" s="152">
        <f t="shared" si="21"/>
        <v>6.0076135977886622</v>
      </c>
      <c r="P50" s="52">
        <f t="shared" si="8"/>
        <v>7.3884712036909758E-2</v>
      </c>
    </row>
    <row r="51" spans="1:16" ht="20.100000000000001" customHeight="1" x14ac:dyDescent="0.25">
      <c r="A51" s="38" t="s">
        <v>178</v>
      </c>
      <c r="B51" s="19">
        <v>305.66000000000003</v>
      </c>
      <c r="C51" s="140">
        <v>585.20000000000005</v>
      </c>
      <c r="D51" s="247">
        <f t="shared" si="16"/>
        <v>1.9372443367958155E-3</v>
      </c>
      <c r="E51" s="215">
        <f t="shared" si="17"/>
        <v>3.7715979084775235E-3</v>
      </c>
      <c r="F51" s="52">
        <f t="shared" si="22"/>
        <v>0.91454557351305377</v>
      </c>
      <c r="H51" s="19">
        <v>182.435</v>
      </c>
      <c r="I51" s="140">
        <v>308.774</v>
      </c>
      <c r="J51" s="247">
        <f t="shared" si="18"/>
        <v>2.5744613211158688E-3</v>
      </c>
      <c r="K51" s="215">
        <f t="shared" si="19"/>
        <v>4.4330422459131743E-3</v>
      </c>
      <c r="L51" s="52">
        <f t="shared" si="23"/>
        <v>0.69251514237947764</v>
      </c>
      <c r="N51" s="27">
        <f t="shared" si="20"/>
        <v>5.9685598377281943</v>
      </c>
      <c r="O51" s="152">
        <f t="shared" si="21"/>
        <v>5.2763841421736153</v>
      </c>
      <c r="P51" s="52">
        <f t="shared" si="8"/>
        <v>-0.11597030345230501</v>
      </c>
    </row>
    <row r="52" spans="1:16" ht="20.100000000000001" customHeight="1" x14ac:dyDescent="0.25">
      <c r="A52" s="38" t="s">
        <v>176</v>
      </c>
      <c r="B52" s="19">
        <v>831.64</v>
      </c>
      <c r="C52" s="140">
        <v>412.34000000000003</v>
      </c>
      <c r="D52" s="247">
        <f t="shared" si="16"/>
        <v>5.2708561154644765E-3</v>
      </c>
      <c r="E52" s="215">
        <f t="shared" si="17"/>
        <v>2.6575199616910837E-3</v>
      </c>
      <c r="F52" s="52">
        <f t="shared" si="22"/>
        <v>-0.5041845029099129</v>
      </c>
      <c r="H52" s="19">
        <v>512.13400000000001</v>
      </c>
      <c r="I52" s="140">
        <v>257.45</v>
      </c>
      <c r="J52" s="247">
        <f t="shared" si="18"/>
        <v>7.2270626482218566E-3</v>
      </c>
      <c r="K52" s="215">
        <f t="shared" si="19"/>
        <v>3.6961879115804653E-3</v>
      </c>
      <c r="L52" s="52">
        <f t="shared" si="23"/>
        <v>-0.49729953488735373</v>
      </c>
      <c r="N52" s="27">
        <f t="shared" si="20"/>
        <v>6.158121302486653</v>
      </c>
      <c r="O52" s="152">
        <f t="shared" si="21"/>
        <v>6.2436338943590233</v>
      </c>
      <c r="P52" s="52">
        <f t="shared" si="8"/>
        <v>1.3886149309504544E-2</v>
      </c>
    </row>
    <row r="53" spans="1:16" ht="20.100000000000001" customHeight="1" x14ac:dyDescent="0.25">
      <c r="A53" s="38" t="s">
        <v>169</v>
      </c>
      <c r="B53" s="19">
        <v>330.52</v>
      </c>
      <c r="C53" s="140">
        <v>214.2</v>
      </c>
      <c r="D53" s="247">
        <f t="shared" si="16"/>
        <v>2.0948046790478076E-3</v>
      </c>
      <c r="E53" s="215">
        <f t="shared" si="17"/>
        <v>1.3805131100408157E-3</v>
      </c>
      <c r="F53" s="52">
        <f t="shared" si="22"/>
        <v>-0.3519302916616241</v>
      </c>
      <c r="H53" s="19">
        <v>255.21099999999998</v>
      </c>
      <c r="I53" s="140">
        <v>177.375</v>
      </c>
      <c r="J53" s="247">
        <f t="shared" si="18"/>
        <v>3.6014517401995339E-3</v>
      </c>
      <c r="K53" s="215">
        <f t="shared" si="19"/>
        <v>2.546557897908662E-3</v>
      </c>
      <c r="L53" s="52">
        <f t="shared" si="23"/>
        <v>-0.3049868540149131</v>
      </c>
      <c r="N53" s="27">
        <f t="shared" si="20"/>
        <v>7.721499455403606</v>
      </c>
      <c r="O53" s="152">
        <f t="shared" si="21"/>
        <v>8.2808123249299719</v>
      </c>
      <c r="P53" s="52">
        <f t="shared" si="8"/>
        <v>7.2435784365036948E-2</v>
      </c>
    </row>
    <row r="54" spans="1:16" ht="20.100000000000001" customHeight="1" x14ac:dyDescent="0.25">
      <c r="A54" s="38" t="s">
        <v>184</v>
      </c>
      <c r="B54" s="19">
        <v>245.55999999999997</v>
      </c>
      <c r="C54" s="140">
        <v>168.38</v>
      </c>
      <c r="D54" s="247">
        <f t="shared" si="16"/>
        <v>1.5563361883909586E-3</v>
      </c>
      <c r="E54" s="215">
        <f t="shared" si="17"/>
        <v>1.0852044699751287E-3</v>
      </c>
      <c r="F54" s="52">
        <f t="shared" si="22"/>
        <v>-0.31430200358364552</v>
      </c>
      <c r="H54" s="19">
        <v>135.511</v>
      </c>
      <c r="I54" s="140">
        <v>122.31</v>
      </c>
      <c r="J54" s="247">
        <f t="shared" si="18"/>
        <v>1.9122856254870639E-3</v>
      </c>
      <c r="K54" s="215">
        <f t="shared" si="19"/>
        <v>1.7559943424564255E-3</v>
      </c>
      <c r="L54" s="52">
        <f t="shared" si="23"/>
        <v>-9.7416445897380979E-2</v>
      </c>
      <c r="N54" s="27">
        <f t="shared" si="20"/>
        <v>5.5184476299071514</v>
      </c>
      <c r="O54" s="152">
        <f t="shared" si="21"/>
        <v>7.2639268321653407</v>
      </c>
      <c r="P54" s="52">
        <f t="shared" si="8"/>
        <v>0.31629895204560582</v>
      </c>
    </row>
    <row r="55" spans="1:16" ht="20.100000000000001" customHeight="1" x14ac:dyDescent="0.25">
      <c r="A55" s="38" t="s">
        <v>182</v>
      </c>
      <c r="B55" s="19">
        <v>153.04</v>
      </c>
      <c r="C55" s="140">
        <v>110.68</v>
      </c>
      <c r="D55" s="247">
        <f t="shared" si="16"/>
        <v>9.6995312865023745E-4</v>
      </c>
      <c r="E55" s="215">
        <f t="shared" si="17"/>
        <v>7.1332955657944688E-4</v>
      </c>
      <c r="F55" s="52">
        <f t="shared" si="22"/>
        <v>-0.27679038159958175</v>
      </c>
      <c r="H55" s="19">
        <v>106.679</v>
      </c>
      <c r="I55" s="140">
        <v>77.23899999999999</v>
      </c>
      <c r="J55" s="247">
        <f t="shared" si="18"/>
        <v>1.5054181449574906E-3</v>
      </c>
      <c r="K55" s="215">
        <f t="shared" si="19"/>
        <v>1.1089138011363896E-3</v>
      </c>
      <c r="L55" s="52">
        <f t="shared" si="23"/>
        <v>-0.27596809118945631</v>
      </c>
      <c r="N55" s="27">
        <f t="shared" si="20"/>
        <v>6.9706612650287516</v>
      </c>
      <c r="O55" s="152">
        <f t="shared" si="21"/>
        <v>6.9785869172388857</v>
      </c>
      <c r="P55" s="52">
        <f t="shared" si="8"/>
        <v>1.1370014850522782E-3</v>
      </c>
    </row>
    <row r="56" spans="1:16" ht="20.100000000000001" customHeight="1" x14ac:dyDescent="0.25">
      <c r="A56" s="38" t="s">
        <v>187</v>
      </c>
      <c r="B56" s="19">
        <v>244.84000000000003</v>
      </c>
      <c r="C56" s="140">
        <v>110.57</v>
      </c>
      <c r="D56" s="247">
        <f t="shared" si="16"/>
        <v>1.5517728960972568E-3</v>
      </c>
      <c r="E56" s="215">
        <f t="shared" si="17"/>
        <v>7.1262060960416897E-4</v>
      </c>
      <c r="F56" s="52">
        <f t="shared" si="22"/>
        <v>-0.5483989544192126</v>
      </c>
      <c r="H56" s="19">
        <v>152.07999999999998</v>
      </c>
      <c r="I56" s="140">
        <v>70.710000000000008</v>
      </c>
      <c r="J56" s="247">
        <f t="shared" si="18"/>
        <v>2.1461017771551585E-3</v>
      </c>
      <c r="K56" s="215">
        <f t="shared" si="19"/>
        <v>1.0151774994284512E-3</v>
      </c>
      <c r="L56" s="52">
        <f t="shared" si="23"/>
        <v>-0.5350473435034192</v>
      </c>
      <c r="N56" s="27">
        <f t="shared" ref="N56" si="24">(H56/B56)*10</f>
        <v>6.2114033654631582</v>
      </c>
      <c r="O56" s="152">
        <f t="shared" ref="O56" si="25">(I56/C56)*10</f>
        <v>6.3950438636158102</v>
      </c>
      <c r="P56" s="52">
        <f t="shared" ref="P56" si="26">(O56-N56)/N56</f>
        <v>2.9565057580020607E-2</v>
      </c>
    </row>
    <row r="57" spans="1:16" ht="20.100000000000001" customHeight="1" x14ac:dyDescent="0.25">
      <c r="A57" s="38" t="s">
        <v>185</v>
      </c>
      <c r="B57" s="19">
        <v>249.09</v>
      </c>
      <c r="C57" s="140">
        <v>117.99</v>
      </c>
      <c r="D57" s="247">
        <f t="shared" si="16"/>
        <v>1.578708996442026E-3</v>
      </c>
      <c r="E57" s="215">
        <f t="shared" si="17"/>
        <v>7.604423055729032E-4</v>
      </c>
      <c r="F57" s="52">
        <f t="shared" si="22"/>
        <v>-0.52631578947368429</v>
      </c>
      <c r="H57" s="19">
        <v>131.375</v>
      </c>
      <c r="I57" s="140">
        <v>59.736999999999995</v>
      </c>
      <c r="J57" s="247">
        <f t="shared" si="18"/>
        <v>1.8539197854665897E-3</v>
      </c>
      <c r="K57" s="215">
        <f t="shared" si="19"/>
        <v>8.5763906496050593E-4</v>
      </c>
      <c r="L57" s="52">
        <f t="shared" si="23"/>
        <v>-0.54529400570884878</v>
      </c>
      <c r="N57" s="27">
        <f t="shared" ref="N57:N60" si="27">(H57/B57)*10</f>
        <v>5.2741980810148936</v>
      </c>
      <c r="O57" s="152">
        <f t="shared" ref="O57:O60" si="28">(I57/C57)*10</f>
        <v>5.0628866853123142</v>
      </c>
      <c r="P57" s="52">
        <f t="shared" ref="P57:P60" si="29">(O57-N57)/N57</f>
        <v>-4.0065123163125028E-2</v>
      </c>
    </row>
    <row r="58" spans="1:16" ht="20.100000000000001" customHeight="1" x14ac:dyDescent="0.25">
      <c r="A58" s="38" t="s">
        <v>205</v>
      </c>
      <c r="B58" s="19">
        <v>114.38</v>
      </c>
      <c r="C58" s="140">
        <v>88.01</v>
      </c>
      <c r="D58" s="247">
        <f t="shared" si="16"/>
        <v>7.2492968410228808E-4</v>
      </c>
      <c r="E58" s="215">
        <f t="shared" si="17"/>
        <v>5.6722202994720925E-4</v>
      </c>
      <c r="F58" s="52">
        <f t="shared" si="22"/>
        <v>-0.23054729847875496</v>
      </c>
      <c r="H58" s="19">
        <v>81.254999999999995</v>
      </c>
      <c r="I58" s="140">
        <v>52.472000000000001</v>
      </c>
      <c r="J58" s="247">
        <f t="shared" si="18"/>
        <v>1.1466432134583271E-3</v>
      </c>
      <c r="K58" s="215">
        <f t="shared" si="19"/>
        <v>7.5333607339852474E-4</v>
      </c>
      <c r="L58" s="52">
        <f t="shared" si="23"/>
        <v>-0.35423050889176044</v>
      </c>
      <c r="N58" s="27">
        <f t="shared" ref="N58:N59" si="30">(H58/B58)*10</f>
        <v>7.1039517398146526</v>
      </c>
      <c r="O58" s="152">
        <f t="shared" ref="O58:O59" si="31">(I58/C58)*10</f>
        <v>5.9620497670719228</v>
      </c>
      <c r="P58" s="52">
        <f t="shared" ref="P58:P59" si="32">(O58-N58)/N58</f>
        <v>-0.16074179760299481</v>
      </c>
    </row>
    <row r="59" spans="1:16" ht="20.100000000000001" customHeight="1" x14ac:dyDescent="0.25">
      <c r="A59" s="38" t="s">
        <v>202</v>
      </c>
      <c r="B59" s="19">
        <v>84.14</v>
      </c>
      <c r="C59" s="140">
        <v>71.139999999999986</v>
      </c>
      <c r="D59" s="247">
        <f t="shared" si="16"/>
        <v>5.3327140776679937E-4</v>
      </c>
      <c r="E59" s="215">
        <f t="shared" si="17"/>
        <v>4.5849534382961545E-4</v>
      </c>
      <c r="F59" s="52">
        <f t="shared" ref="F59:F60" si="33">(C59-B59)/B59</f>
        <v>-0.15450439743285019</v>
      </c>
      <c r="H59" s="19">
        <v>73.924999999999997</v>
      </c>
      <c r="I59" s="140">
        <v>51.3</v>
      </c>
      <c r="J59" s="247">
        <f t="shared" si="18"/>
        <v>1.0432047203852912E-3</v>
      </c>
      <c r="K59" s="215">
        <f t="shared" si="19"/>
        <v>7.3650976835920709E-4</v>
      </c>
      <c r="L59" s="52">
        <f t="shared" ref="L59:L60" si="34">(I59-H59)/H59</f>
        <v>-0.30605343253297262</v>
      </c>
      <c r="N59" s="27">
        <f t="shared" si="30"/>
        <v>8.7859519847872587</v>
      </c>
      <c r="O59" s="152">
        <f t="shared" si="31"/>
        <v>7.2111329772280017</v>
      </c>
      <c r="P59" s="52">
        <f t="shared" si="32"/>
        <v>-0.17924284247011957</v>
      </c>
    </row>
    <row r="60" spans="1:16" ht="20.100000000000001" customHeight="1" x14ac:dyDescent="0.25">
      <c r="A60" s="38" t="s">
        <v>181</v>
      </c>
      <c r="B60" s="19">
        <v>37.1</v>
      </c>
      <c r="C60" s="140">
        <v>77.790000000000006</v>
      </c>
      <c r="D60" s="247">
        <f t="shared" si="16"/>
        <v>2.3513631124492821E-4</v>
      </c>
      <c r="E60" s="215">
        <f t="shared" si="17"/>
        <v>5.0135441097140564E-4</v>
      </c>
      <c r="F60" s="52">
        <f t="shared" si="33"/>
        <v>1.0967654986522912</v>
      </c>
      <c r="H60" s="19">
        <v>26.660999999999998</v>
      </c>
      <c r="I60" s="140">
        <v>44.423999999999999</v>
      </c>
      <c r="J60" s="247">
        <f t="shared" si="18"/>
        <v>3.7623105918420358E-4</v>
      </c>
      <c r="K60" s="215">
        <f t="shared" si="19"/>
        <v>6.3779161695106073E-4</v>
      </c>
      <c r="L60" s="52">
        <f t="shared" si="34"/>
        <v>0.6662540789917859</v>
      </c>
      <c r="N60" s="27">
        <f t="shared" si="27"/>
        <v>7.1862533692722366</v>
      </c>
      <c r="O60" s="152">
        <f t="shared" si="28"/>
        <v>5.7107597377554953</v>
      </c>
      <c r="P60" s="52">
        <f t="shared" si="29"/>
        <v>-0.20532168234226439</v>
      </c>
    </row>
    <row r="61" spans="1:16" ht="20.100000000000001" customHeight="1" thickBot="1" x14ac:dyDescent="0.3">
      <c r="A61" s="8" t="s">
        <v>17</v>
      </c>
      <c r="B61" s="19">
        <f>B62-SUM(B39:B60)</f>
        <v>147.38000000000466</v>
      </c>
      <c r="C61" s="140">
        <f>C62-SUM(C39:C60)</f>
        <v>94.249999999970896</v>
      </c>
      <c r="D61" s="247">
        <f t="shared" si="16"/>
        <v>9.3408058089699761E-4</v>
      </c>
      <c r="E61" s="215">
        <f t="shared" si="17"/>
        <v>6.0743865836277648E-4</v>
      </c>
      <c r="F61" s="52">
        <f t="shared" ref="F61" si="35">(C61-B61)/B61</f>
        <v>-0.36049667526144713</v>
      </c>
      <c r="H61" s="19">
        <f>H62-SUM(H39:H60)</f>
        <v>112.09400000001187</v>
      </c>
      <c r="I61" s="140">
        <f>I62-SUM(I39:I60)</f>
        <v>91.294000000008964</v>
      </c>
      <c r="J61" s="247">
        <f t="shared" si="18"/>
        <v>1.5818328025279842E-3</v>
      </c>
      <c r="K61" s="215">
        <f t="shared" si="19"/>
        <v>1.3107002493682662E-3</v>
      </c>
      <c r="L61" s="52">
        <f t="shared" ref="L61" si="36">(I61-H61)/H61</f>
        <v>-0.18555854907488989</v>
      </c>
      <c r="N61" s="27">
        <f t="shared" si="20"/>
        <v>7.6057809743525802</v>
      </c>
      <c r="O61" s="152">
        <f t="shared" si="21"/>
        <v>9.686366047749301</v>
      </c>
      <c r="P61" s="52">
        <f t="shared" ref="P61" si="37">(O61-N61)/N61</f>
        <v>0.27355311445499841</v>
      </c>
    </row>
    <row r="62" spans="1:16" ht="26.25" customHeight="1" thickBot="1" x14ac:dyDescent="0.3">
      <c r="A62" s="12" t="s">
        <v>18</v>
      </c>
      <c r="B62" s="17">
        <v>157780.82000000004</v>
      </c>
      <c r="C62" s="145">
        <v>155159.70000000001</v>
      </c>
      <c r="D62" s="253">
        <f>SUM(D39:D61)</f>
        <v>1</v>
      </c>
      <c r="E62" s="254">
        <f>SUM(E39:E61)</f>
        <v>0.99999999999999978</v>
      </c>
      <c r="F62" s="57">
        <f t="shared" si="22"/>
        <v>-1.6612412078984149E-2</v>
      </c>
      <c r="G62" s="1"/>
      <c r="H62" s="17">
        <v>70863.368000000002</v>
      </c>
      <c r="I62" s="145">
        <v>69652.844000000012</v>
      </c>
      <c r="J62" s="253">
        <f>SUM(J39:J61)</f>
        <v>1</v>
      </c>
      <c r="K62" s="254">
        <f>SUM(K39:K61)</f>
        <v>1</v>
      </c>
      <c r="L62" s="57">
        <f t="shared" si="23"/>
        <v>-1.7082507283593836E-2</v>
      </c>
      <c r="M62" s="1"/>
      <c r="N62" s="29">
        <f t="shared" si="20"/>
        <v>4.4912536263913436</v>
      </c>
      <c r="O62" s="146">
        <f t="shared" si="21"/>
        <v>4.4891066430265081</v>
      </c>
      <c r="P62" s="57">
        <v>0</v>
      </c>
    </row>
    <row r="64" spans="1:16" ht="15.75" thickBot="1" x14ac:dyDescent="0.3"/>
    <row r="65" spans="1:16" x14ac:dyDescent="0.25">
      <c r="A65" s="377" t="s">
        <v>15</v>
      </c>
      <c r="B65" s="365" t="s">
        <v>1</v>
      </c>
      <c r="C65" s="363"/>
      <c r="D65" s="365" t="s">
        <v>104</v>
      </c>
      <c r="E65" s="363"/>
      <c r="F65" s="130" t="s">
        <v>0</v>
      </c>
      <c r="H65" s="375" t="s">
        <v>19</v>
      </c>
      <c r="I65" s="376"/>
      <c r="J65" s="365" t="s">
        <v>104</v>
      </c>
      <c r="K65" s="366"/>
      <c r="L65" s="130" t="s">
        <v>0</v>
      </c>
      <c r="N65" s="373" t="s">
        <v>22</v>
      </c>
      <c r="O65" s="363"/>
      <c r="P65" s="130" t="s">
        <v>0</v>
      </c>
    </row>
    <row r="66" spans="1:16" x14ac:dyDescent="0.25">
      <c r="A66" s="378"/>
      <c r="B66" s="368" t="str">
        <f>B5</f>
        <v>jan-maio</v>
      </c>
      <c r="C66" s="370"/>
      <c r="D66" s="368" t="str">
        <f>B5</f>
        <v>jan-maio</v>
      </c>
      <c r="E66" s="370"/>
      <c r="F66" s="131" t="str">
        <f>F37</f>
        <v>2025/2024</v>
      </c>
      <c r="H66" s="371" t="str">
        <f>B5</f>
        <v>jan-maio</v>
      </c>
      <c r="I66" s="370"/>
      <c r="J66" s="368" t="str">
        <f>B5</f>
        <v>jan-maio</v>
      </c>
      <c r="K66" s="369"/>
      <c r="L66" s="131" t="str">
        <f>L37</f>
        <v>2025/2024</v>
      </c>
      <c r="N66" s="371" t="str">
        <f>B5</f>
        <v>jan-maio</v>
      </c>
      <c r="O66" s="369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/>
    </row>
    <row r="68" spans="1:16" ht="20.100000000000001" customHeight="1" x14ac:dyDescent="0.25">
      <c r="A68" s="305" t="s">
        <v>154</v>
      </c>
      <c r="B68" s="308">
        <v>12455.39</v>
      </c>
      <c r="C68" s="309">
        <v>10467.19</v>
      </c>
      <c r="D68" s="247">
        <f>B68/$B$96</f>
        <v>0.2931562917772883</v>
      </c>
      <c r="E68" s="246">
        <f>C68/$C$96</f>
        <v>0.26086240287618812</v>
      </c>
      <c r="F68" s="61">
        <f t="shared" ref="F68:F94" si="38">(C68-B68)/B68</f>
        <v>-0.15962567209858536</v>
      </c>
      <c r="H68" s="19">
        <v>13127.859999999999</v>
      </c>
      <c r="I68" s="147">
        <v>11543.704999999998</v>
      </c>
      <c r="J68" s="245">
        <f>H68/$H$96</f>
        <v>0.37245978892244891</v>
      </c>
      <c r="K68" s="246">
        <f>I68/$I$96</f>
        <v>0.33551741062762269</v>
      </c>
      <c r="L68" s="61">
        <f t="shared" ref="L68:L91" si="39">(I68-H68)/H68</f>
        <v>-0.12067122897410551</v>
      </c>
      <c r="N68" s="41">
        <f t="shared" ref="N68:N96" si="40">(H68/B68)*10</f>
        <v>10.539902805130952</v>
      </c>
      <c r="O68" s="149">
        <f t="shared" ref="O68:O96" si="41">(I68/C68)*10</f>
        <v>11.028466092618935</v>
      </c>
      <c r="P68" s="61">
        <f t="shared" si="8"/>
        <v>4.6353680533955617E-2</v>
      </c>
    </row>
    <row r="69" spans="1:16" ht="20.100000000000001" customHeight="1" x14ac:dyDescent="0.25">
      <c r="A69" s="306" t="s">
        <v>156</v>
      </c>
      <c r="B69" s="118">
        <v>11156.47</v>
      </c>
      <c r="C69" s="310">
        <v>12312.880000000001</v>
      </c>
      <c r="D69" s="247">
        <f t="shared" ref="D69:D95" si="42">B69/$B$96</f>
        <v>0.26258426067144935</v>
      </c>
      <c r="E69" s="215">
        <f t="shared" ref="E69:E95" si="43">C69/$C$96</f>
        <v>0.30686052924673757</v>
      </c>
      <c r="F69" s="52">
        <f t="shared" si="38"/>
        <v>0.10365375427890737</v>
      </c>
      <c r="H69" s="19">
        <v>6103.3989999999994</v>
      </c>
      <c r="I69" s="140">
        <v>7123.3289999999997</v>
      </c>
      <c r="J69" s="214">
        <f t="shared" ref="J69:J96" si="44">H69/$H$96</f>
        <v>0.17316384416420388</v>
      </c>
      <c r="K69" s="215">
        <f t="shared" ref="K69:K96" si="45">I69/$I$96</f>
        <v>0.20703932586016824</v>
      </c>
      <c r="L69" s="52">
        <f t="shared" si="39"/>
        <v>0.1671085242829447</v>
      </c>
      <c r="N69" s="40">
        <f t="shared" si="40"/>
        <v>5.4707259554321395</v>
      </c>
      <c r="O69" s="143">
        <f t="shared" si="41"/>
        <v>5.7852663227449614</v>
      </c>
      <c r="P69" s="52">
        <f t="shared" si="8"/>
        <v>5.7495178862048489E-2</v>
      </c>
    </row>
    <row r="70" spans="1:16" ht="20.100000000000001" customHeight="1" x14ac:dyDescent="0.25">
      <c r="A70" s="306" t="s">
        <v>168</v>
      </c>
      <c r="B70" s="118">
        <v>777.25</v>
      </c>
      <c r="C70" s="310">
        <v>921.39</v>
      </c>
      <c r="D70" s="247">
        <f t="shared" si="42"/>
        <v>1.8293744939652419E-2</v>
      </c>
      <c r="E70" s="215">
        <f t="shared" si="43"/>
        <v>2.2962801801256205E-2</v>
      </c>
      <c r="F70" s="52">
        <f t="shared" si="38"/>
        <v>0.18544869733033129</v>
      </c>
      <c r="H70" s="19">
        <v>2362.777</v>
      </c>
      <c r="I70" s="140">
        <v>2902.5910000000003</v>
      </c>
      <c r="J70" s="214">
        <f t="shared" si="44"/>
        <v>6.70360152142708E-2</v>
      </c>
      <c r="K70" s="215">
        <f t="shared" si="45"/>
        <v>8.43637130740124E-2</v>
      </c>
      <c r="L70" s="52">
        <f t="shared" si="39"/>
        <v>0.22846591108682721</v>
      </c>
      <c r="N70" s="40">
        <f t="shared" si="40"/>
        <v>30.399189449983915</v>
      </c>
      <c r="O70" s="143">
        <f t="shared" si="41"/>
        <v>31.502306298093103</v>
      </c>
      <c r="P70" s="52">
        <f t="shared" si="8"/>
        <v>3.6287705957560389E-2</v>
      </c>
    </row>
    <row r="71" spans="1:16" ht="20.100000000000001" customHeight="1" x14ac:dyDescent="0.25">
      <c r="A71" s="306" t="s">
        <v>159</v>
      </c>
      <c r="B71" s="118">
        <v>3297.9000000000005</v>
      </c>
      <c r="C71" s="310">
        <v>3247.75</v>
      </c>
      <c r="D71" s="247">
        <f t="shared" si="42"/>
        <v>7.7621024685081669E-2</v>
      </c>
      <c r="E71" s="215">
        <f t="shared" si="43"/>
        <v>8.0940144292894256E-2</v>
      </c>
      <c r="F71" s="52">
        <f t="shared" si="38"/>
        <v>-1.5206646653931453E-2</v>
      </c>
      <c r="H71" s="19">
        <v>2933.819</v>
      </c>
      <c r="I71" s="140">
        <v>2769.473</v>
      </c>
      <c r="J71" s="214">
        <f t="shared" si="44"/>
        <v>8.3237451151723901E-2</v>
      </c>
      <c r="K71" s="215">
        <f t="shared" si="45"/>
        <v>8.0494642730658331E-2</v>
      </c>
      <c r="L71" s="52">
        <f t="shared" si="39"/>
        <v>-5.6017770694102124E-2</v>
      </c>
      <c r="N71" s="40">
        <f t="shared" si="40"/>
        <v>8.8960217107856501</v>
      </c>
      <c r="O71" s="143">
        <f t="shared" si="41"/>
        <v>8.5273589408051738</v>
      </c>
      <c r="P71" s="52">
        <f t="shared" si="8"/>
        <v>-4.1441307358041281E-2</v>
      </c>
    </row>
    <row r="72" spans="1:16" ht="20.100000000000001" customHeight="1" x14ac:dyDescent="0.25">
      <c r="A72" s="306" t="s">
        <v>163</v>
      </c>
      <c r="B72" s="118">
        <v>2527.88</v>
      </c>
      <c r="C72" s="310">
        <v>2312.52</v>
      </c>
      <c r="D72" s="247">
        <f t="shared" si="42"/>
        <v>5.9497448643356141E-2</v>
      </c>
      <c r="E72" s="215">
        <f t="shared" si="43"/>
        <v>5.7632423209977315E-2</v>
      </c>
      <c r="F72" s="52">
        <f t="shared" si="38"/>
        <v>-8.5193917432789576E-2</v>
      </c>
      <c r="H72" s="19">
        <v>1635.296</v>
      </c>
      <c r="I72" s="140">
        <v>1543.9290000000001</v>
      </c>
      <c r="J72" s="214">
        <f t="shared" si="44"/>
        <v>4.6396137907147479E-2</v>
      </c>
      <c r="K72" s="215">
        <f t="shared" si="45"/>
        <v>4.4874246203701069E-2</v>
      </c>
      <c r="L72" s="52">
        <f t="shared" si="39"/>
        <v>-5.5871842161908276E-2</v>
      </c>
      <c r="N72" s="40">
        <f t="shared" si="40"/>
        <v>6.4690412519581635</v>
      </c>
      <c r="O72" s="143">
        <f t="shared" si="41"/>
        <v>6.6763919879611855</v>
      </c>
      <c r="P72" s="52">
        <f t="shared" ref="P72:P76" si="46">(O72-N72)/N72</f>
        <v>3.2052776899553305E-2</v>
      </c>
    </row>
    <row r="73" spans="1:16" ht="20.100000000000001" customHeight="1" x14ac:dyDescent="0.25">
      <c r="A73" s="306" t="s">
        <v>190</v>
      </c>
      <c r="B73" s="118">
        <v>1349.4099999999999</v>
      </c>
      <c r="C73" s="310">
        <v>1179.26</v>
      </c>
      <c r="D73" s="247">
        <f t="shared" si="42"/>
        <v>3.17603890112787E-2</v>
      </c>
      <c r="E73" s="215">
        <f t="shared" si="43"/>
        <v>2.93894156135289E-2</v>
      </c>
      <c r="F73" s="52">
        <f t="shared" si="38"/>
        <v>-0.12609214397403301</v>
      </c>
      <c r="H73" s="19">
        <v>1262.8069999999998</v>
      </c>
      <c r="I73" s="140">
        <v>1215.259</v>
      </c>
      <c r="J73" s="214">
        <f t="shared" si="44"/>
        <v>3.5827989380583805E-2</v>
      </c>
      <c r="K73" s="215">
        <f t="shared" si="45"/>
        <v>3.5321463336243801E-2</v>
      </c>
      <c r="L73" s="52">
        <f t="shared" si="39"/>
        <v>-3.7652626252467541E-2</v>
      </c>
      <c r="N73" s="40">
        <f t="shared" si="40"/>
        <v>9.3582158128367219</v>
      </c>
      <c r="O73" s="143">
        <f t="shared" si="41"/>
        <v>10.305267710258976</v>
      </c>
      <c r="P73" s="52">
        <f t="shared" si="46"/>
        <v>0.10120004885153183</v>
      </c>
    </row>
    <row r="74" spans="1:16" ht="20.100000000000001" customHeight="1" x14ac:dyDescent="0.25">
      <c r="A74" s="306" t="s">
        <v>155</v>
      </c>
      <c r="B74" s="118">
        <v>2245.91</v>
      </c>
      <c r="C74" s="310">
        <v>1850.5</v>
      </c>
      <c r="D74" s="247">
        <f t="shared" si="42"/>
        <v>5.2860861624206841E-2</v>
      </c>
      <c r="E74" s="215">
        <f t="shared" si="43"/>
        <v>4.6118000774074609E-2</v>
      </c>
      <c r="F74" s="52">
        <f t="shared" si="38"/>
        <v>-0.17605781175559121</v>
      </c>
      <c r="H74" s="19">
        <v>1193.2750000000001</v>
      </c>
      <c r="I74" s="140">
        <v>1179.4509999999998</v>
      </c>
      <c r="J74" s="214">
        <f t="shared" si="44"/>
        <v>3.3855247894663355E-2</v>
      </c>
      <c r="K74" s="215">
        <f t="shared" si="45"/>
        <v>3.4280704980087437E-2</v>
      </c>
      <c r="L74" s="52">
        <f t="shared" si="39"/>
        <v>-1.1584923844042904E-2</v>
      </c>
      <c r="N74" s="40">
        <f t="shared" si="40"/>
        <v>5.3131024840710452</v>
      </c>
      <c r="O74" s="143">
        <f t="shared" si="41"/>
        <v>6.3736881923804365</v>
      </c>
      <c r="P74" s="52">
        <f t="shared" si="46"/>
        <v>0.19961702442011645</v>
      </c>
    </row>
    <row r="75" spans="1:16" ht="20.100000000000001" customHeight="1" x14ac:dyDescent="0.25">
      <c r="A75" s="306" t="s">
        <v>193</v>
      </c>
      <c r="B75" s="118">
        <v>528.41999999999996</v>
      </c>
      <c r="C75" s="310">
        <v>631.37</v>
      </c>
      <c r="D75" s="247">
        <f t="shared" si="42"/>
        <v>1.2437157543919114E-2</v>
      </c>
      <c r="E75" s="215">
        <f t="shared" si="43"/>
        <v>1.5734948472697914E-2</v>
      </c>
      <c r="F75" s="52">
        <f t="shared" si="38"/>
        <v>0.19482608531092702</v>
      </c>
      <c r="H75" s="19">
        <v>796.99699999999996</v>
      </c>
      <c r="I75" s="140">
        <v>858.95999999999992</v>
      </c>
      <c r="J75" s="214">
        <f t="shared" si="44"/>
        <v>2.2612164845742185E-2</v>
      </c>
      <c r="K75" s="215">
        <f t="shared" si="45"/>
        <v>2.4965644481793569E-2</v>
      </c>
      <c r="L75" s="52">
        <f t="shared" si="39"/>
        <v>7.7745587499074606E-2</v>
      </c>
      <c r="N75" s="40">
        <f t="shared" si="40"/>
        <v>15.082642594905568</v>
      </c>
      <c r="O75" s="143">
        <f t="shared" si="41"/>
        <v>13.60470088854396</v>
      </c>
      <c r="P75" s="52">
        <f t="shared" si="46"/>
        <v>-9.7989572918794079E-2</v>
      </c>
    </row>
    <row r="76" spans="1:16" ht="20.100000000000001" customHeight="1" x14ac:dyDescent="0.25">
      <c r="A76" s="306" t="s">
        <v>165</v>
      </c>
      <c r="B76" s="118">
        <v>2041.8600000000001</v>
      </c>
      <c r="C76" s="310">
        <v>876.79</v>
      </c>
      <c r="D76" s="247">
        <f t="shared" si="42"/>
        <v>4.8058238716601726E-2</v>
      </c>
      <c r="E76" s="215">
        <f t="shared" si="43"/>
        <v>2.1851284462956432E-2</v>
      </c>
      <c r="F76" s="52">
        <f t="shared" si="38"/>
        <v>-0.5705924989960135</v>
      </c>
      <c r="H76" s="19">
        <v>1020.877</v>
      </c>
      <c r="I76" s="140">
        <v>542.84</v>
      </c>
      <c r="J76" s="214">
        <f t="shared" si="44"/>
        <v>2.8964022463355252E-2</v>
      </c>
      <c r="K76" s="215">
        <f t="shared" si="45"/>
        <v>1.5777626956431992E-2</v>
      </c>
      <c r="L76" s="52">
        <f t="shared" si="39"/>
        <v>-0.46826111274913623</v>
      </c>
      <c r="N76" s="40">
        <f t="shared" si="40"/>
        <v>4.9997404327426951</v>
      </c>
      <c r="O76" s="143">
        <f t="shared" si="41"/>
        <v>6.1912202465812802</v>
      </c>
      <c r="P76" s="52">
        <f t="shared" si="46"/>
        <v>0.23830833417585601</v>
      </c>
    </row>
    <row r="77" spans="1:16" ht="20.100000000000001" customHeight="1" x14ac:dyDescent="0.25">
      <c r="A77" s="306" t="s">
        <v>172</v>
      </c>
      <c r="B77" s="118">
        <v>701.1</v>
      </c>
      <c r="C77" s="310">
        <v>458.72</v>
      </c>
      <c r="D77" s="247">
        <f t="shared" si="42"/>
        <v>1.6501440433824784E-2</v>
      </c>
      <c r="E77" s="215">
        <f t="shared" si="43"/>
        <v>1.1432180121633887E-2</v>
      </c>
      <c r="F77" s="52">
        <f t="shared" si="38"/>
        <v>-0.34571387819141347</v>
      </c>
      <c r="H77" s="19">
        <v>503.315</v>
      </c>
      <c r="I77" s="140">
        <v>376.66300000000001</v>
      </c>
      <c r="J77" s="214">
        <f t="shared" si="44"/>
        <v>1.4279905381494195E-2</v>
      </c>
      <c r="K77" s="215">
        <f t="shared" si="45"/>
        <v>1.0947697852572659E-2</v>
      </c>
      <c r="L77" s="52">
        <f t="shared" si="39"/>
        <v>-0.25163565560334977</v>
      </c>
      <c r="N77" s="40">
        <f t="shared" ref="N77:N78" si="47">(H77/B77)*10</f>
        <v>7.1789331051205245</v>
      </c>
      <c r="O77" s="143">
        <f t="shared" ref="O77:O78" si="48">(I77/C77)*10</f>
        <v>8.2111745727241008</v>
      </c>
      <c r="P77" s="52">
        <f t="shared" ref="P77:P78" si="49">(O77-N77)/N77</f>
        <v>0.14378758688631718</v>
      </c>
    </row>
    <row r="78" spans="1:16" ht="20.100000000000001" customHeight="1" x14ac:dyDescent="0.25">
      <c r="A78" s="306" t="s">
        <v>196</v>
      </c>
      <c r="B78" s="118">
        <v>224.71</v>
      </c>
      <c r="C78" s="310">
        <v>545.99</v>
      </c>
      <c r="D78" s="247">
        <f t="shared" si="42"/>
        <v>5.288887005968859E-3</v>
      </c>
      <c r="E78" s="215">
        <f t="shared" si="43"/>
        <v>1.360711550534288E-2</v>
      </c>
      <c r="F78" s="52">
        <f t="shared" si="38"/>
        <v>1.4297539050331536</v>
      </c>
      <c r="H78" s="19">
        <v>186.858</v>
      </c>
      <c r="I78" s="140">
        <v>375.04300000000001</v>
      </c>
      <c r="J78" s="214">
        <f t="shared" si="44"/>
        <v>5.3014803051274892E-3</v>
      </c>
      <c r="K78" s="215">
        <f t="shared" si="45"/>
        <v>1.0900612605226444E-2</v>
      </c>
      <c r="L78" s="52">
        <f t="shared" si="39"/>
        <v>1.0071016493808131</v>
      </c>
      <c r="N78" s="40">
        <f t="shared" si="47"/>
        <v>8.3155177784700278</v>
      </c>
      <c r="O78" s="143">
        <f t="shared" si="48"/>
        <v>6.8690452206084363</v>
      </c>
      <c r="P78" s="52">
        <f t="shared" si="49"/>
        <v>-0.17394858581226291</v>
      </c>
    </row>
    <row r="79" spans="1:16" ht="20.100000000000001" customHeight="1" x14ac:dyDescent="0.25">
      <c r="A79" s="306" t="s">
        <v>170</v>
      </c>
      <c r="B79" s="118">
        <v>472.48999999999995</v>
      </c>
      <c r="C79" s="310">
        <v>396.04</v>
      </c>
      <c r="D79" s="247">
        <f t="shared" si="42"/>
        <v>1.1120761076277094E-2</v>
      </c>
      <c r="E79" s="215">
        <f t="shared" si="43"/>
        <v>9.8700745887946549E-3</v>
      </c>
      <c r="F79" s="52">
        <f t="shared" si="38"/>
        <v>-0.16180236618764404</v>
      </c>
      <c r="H79" s="19">
        <v>428.51300000000003</v>
      </c>
      <c r="I79" s="140">
        <v>344.315</v>
      </c>
      <c r="J79" s="214">
        <f t="shared" si="44"/>
        <v>1.2157645003109827E-2</v>
      </c>
      <c r="K79" s="215">
        <f t="shared" si="45"/>
        <v>1.000750428395822E-2</v>
      </c>
      <c r="L79" s="52">
        <f t="shared" ref="L79:L80" si="50">(I79-H79)/H79</f>
        <v>-0.19648878797142683</v>
      </c>
      <c r="N79" s="40">
        <f t="shared" ref="N79:N80" si="51">(H79/B79)*10</f>
        <v>9.0692501428601684</v>
      </c>
      <c r="O79" s="143">
        <f t="shared" ref="O79:O80" si="52">(I79/C79)*10</f>
        <v>8.6939450560549432</v>
      </c>
      <c r="P79" s="52">
        <f t="shared" ref="P79:P80" si="53">(O79-N79)/N79</f>
        <v>-4.1382151875112502E-2</v>
      </c>
    </row>
    <row r="80" spans="1:16" ht="20.100000000000001" customHeight="1" x14ac:dyDescent="0.25">
      <c r="A80" s="306" t="s">
        <v>177</v>
      </c>
      <c r="B80" s="118">
        <v>598.6</v>
      </c>
      <c r="C80" s="310">
        <v>640.68999999999994</v>
      </c>
      <c r="D80" s="247">
        <f t="shared" si="42"/>
        <v>1.4088949142329931E-2</v>
      </c>
      <c r="E80" s="215">
        <f t="shared" si="43"/>
        <v>1.5967220705723782E-2</v>
      </c>
      <c r="F80" s="52">
        <f t="shared" si="38"/>
        <v>7.0314066154360033E-2</v>
      </c>
      <c r="H80" s="19">
        <v>325.32900000000001</v>
      </c>
      <c r="I80" s="140">
        <v>343.97800000000001</v>
      </c>
      <c r="J80" s="214">
        <f t="shared" si="44"/>
        <v>9.2301388551029179E-3</v>
      </c>
      <c r="K80" s="215">
        <f t="shared" si="45"/>
        <v>9.9977093899115081E-3</v>
      </c>
      <c r="L80" s="52">
        <f t="shared" si="50"/>
        <v>5.732350943199039E-2</v>
      </c>
      <c r="N80" s="40">
        <f t="shared" si="51"/>
        <v>5.4348312729702641</v>
      </c>
      <c r="O80" s="143">
        <f t="shared" si="52"/>
        <v>5.3688679392529934</v>
      </c>
      <c r="P80" s="52">
        <f t="shared" si="53"/>
        <v>-1.2137144725234529E-2</v>
      </c>
    </row>
    <row r="81" spans="1:16" ht="20.100000000000001" customHeight="1" x14ac:dyDescent="0.25">
      <c r="A81" s="306" t="s">
        <v>230</v>
      </c>
      <c r="B81" s="118">
        <v>347.76</v>
      </c>
      <c r="C81" s="310">
        <v>357.26</v>
      </c>
      <c r="D81" s="247">
        <f t="shared" si="42"/>
        <v>8.185053380782922E-3</v>
      </c>
      <c r="E81" s="215">
        <f t="shared" si="43"/>
        <v>8.9036027865689784E-3</v>
      </c>
      <c r="F81" s="52">
        <f t="shared" si="38"/>
        <v>2.7317690361168621E-2</v>
      </c>
      <c r="H81" s="19">
        <v>301.53400000000005</v>
      </c>
      <c r="I81" s="140">
        <v>299.08</v>
      </c>
      <c r="J81" s="214">
        <f t="shared" si="44"/>
        <v>8.5550341025073199E-3</v>
      </c>
      <c r="K81" s="215">
        <f t="shared" si="45"/>
        <v>8.6927504792013843E-3</v>
      </c>
      <c r="L81" s="52">
        <f t="shared" si="39"/>
        <v>-8.1383857210134327E-3</v>
      </c>
      <c r="N81" s="40">
        <f t="shared" ref="N81" si="54">(H81/B81)*10</f>
        <v>8.6707499424890742</v>
      </c>
      <c r="O81" s="143">
        <f t="shared" ref="O81" si="55">(I81/C81)*10</f>
        <v>8.371494149918826</v>
      </c>
      <c r="P81" s="52">
        <f t="shared" ref="P81" si="56">(O81-N81)/N81</f>
        <v>-3.4513253704136014E-2</v>
      </c>
    </row>
    <row r="82" spans="1:16" ht="20.100000000000001" customHeight="1" x14ac:dyDescent="0.25">
      <c r="A82" s="306" t="s">
        <v>192</v>
      </c>
      <c r="B82" s="118">
        <v>198.77999999999997</v>
      </c>
      <c r="C82" s="310">
        <v>305.83</v>
      </c>
      <c r="D82" s="247">
        <f t="shared" si="42"/>
        <v>4.6785855504716724E-3</v>
      </c>
      <c r="E82" s="215">
        <f t="shared" si="43"/>
        <v>7.6218687796461701E-3</v>
      </c>
      <c r="F82" s="52">
        <f t="shared" si="38"/>
        <v>0.53853506388972749</v>
      </c>
      <c r="H82" s="19">
        <v>202.29400000000001</v>
      </c>
      <c r="I82" s="140">
        <v>280.43300000000005</v>
      </c>
      <c r="J82" s="214">
        <f t="shared" si="44"/>
        <v>5.7394259643443702E-3</v>
      </c>
      <c r="K82" s="215">
        <f t="shared" si="45"/>
        <v>8.1507760302724427E-3</v>
      </c>
      <c r="L82" s="52">
        <f t="shared" si="39"/>
        <v>0.38626454566126545</v>
      </c>
      <c r="N82" s="40">
        <f t="shared" ref="N82" si="57">(H82/B82)*10</f>
        <v>10.176778347922328</v>
      </c>
      <c r="O82" s="143">
        <f t="shared" ref="O82" si="58">(I82/C82)*10</f>
        <v>9.1695713304777176</v>
      </c>
      <c r="P82" s="52">
        <f t="shared" ref="P82" si="59">(O82-N82)/N82</f>
        <v>-9.8971106868043349E-2</v>
      </c>
    </row>
    <row r="83" spans="1:16" ht="20.100000000000001" customHeight="1" x14ac:dyDescent="0.25">
      <c r="A83" s="306" t="s">
        <v>175</v>
      </c>
      <c r="B83" s="118">
        <v>330.28000000000003</v>
      </c>
      <c r="C83" s="310">
        <v>262.44</v>
      </c>
      <c r="D83" s="247">
        <f t="shared" si="42"/>
        <v>7.773635353706532E-3</v>
      </c>
      <c r="E83" s="215">
        <f t="shared" si="43"/>
        <v>6.5405069565782981E-3</v>
      </c>
      <c r="F83" s="52">
        <f t="shared" si="38"/>
        <v>-0.20540147753421348</v>
      </c>
      <c r="H83" s="19">
        <v>279.00200000000001</v>
      </c>
      <c r="I83" s="140">
        <v>264.964</v>
      </c>
      <c r="J83" s="214">
        <f t="shared" si="44"/>
        <v>7.9157628150316271E-3</v>
      </c>
      <c r="K83" s="215">
        <f t="shared" si="45"/>
        <v>7.7011700480510755E-3</v>
      </c>
      <c r="L83" s="52">
        <f t="shared" si="39"/>
        <v>-5.0315051505007168E-2</v>
      </c>
      <c r="N83" s="40">
        <f t="shared" ref="N83" si="60">(H83/B83)*10</f>
        <v>8.4474385369989093</v>
      </c>
      <c r="O83" s="143">
        <f t="shared" ref="O83" si="61">(I83/C83)*10</f>
        <v>10.096174363664076</v>
      </c>
      <c r="P83" s="52">
        <f t="shared" ref="P83" si="62">(O83-N83)/N83</f>
        <v>0.19517582986178283</v>
      </c>
    </row>
    <row r="84" spans="1:16" ht="20.100000000000001" customHeight="1" x14ac:dyDescent="0.25">
      <c r="A84" s="306" t="s">
        <v>200</v>
      </c>
      <c r="B84" s="118">
        <v>402.28</v>
      </c>
      <c r="C84" s="310">
        <v>286.52999999999997</v>
      </c>
      <c r="D84" s="247">
        <f t="shared" si="42"/>
        <v>9.4682633828541331E-3</v>
      </c>
      <c r="E84" s="215">
        <f t="shared" si="43"/>
        <v>7.1408758507406633E-3</v>
      </c>
      <c r="F84" s="52">
        <f t="shared" si="38"/>
        <v>-0.28773491100725862</v>
      </c>
      <c r="H84" s="19">
        <v>453.30900000000003</v>
      </c>
      <c r="I84" s="140">
        <v>255.68799999999999</v>
      </c>
      <c r="J84" s="214">
        <f t="shared" si="44"/>
        <v>1.2861149833761664E-2</v>
      </c>
      <c r="K84" s="215">
        <f t="shared" si="45"/>
        <v>7.431563409542743E-3</v>
      </c>
      <c r="L84" s="52">
        <f t="shared" si="39"/>
        <v>-0.43595207683941867</v>
      </c>
      <c r="N84" s="40">
        <f t="shared" ref="N84:N90" si="63">(H84/B84)*10</f>
        <v>11.268494580888934</v>
      </c>
      <c r="O84" s="143">
        <f t="shared" ref="O84:O90" si="64">(I84/C84)*10</f>
        <v>8.9236031131120654</v>
      </c>
      <c r="P84" s="52">
        <f t="shared" ref="P84:P90" si="65">(O84-N84)/N84</f>
        <v>-0.20809270048847001</v>
      </c>
    </row>
    <row r="85" spans="1:16" ht="20.100000000000001" customHeight="1" x14ac:dyDescent="0.25">
      <c r="A85" s="306" t="s">
        <v>158</v>
      </c>
      <c r="B85" s="118">
        <v>84.78</v>
      </c>
      <c r="C85" s="310">
        <v>418.01000000000005</v>
      </c>
      <c r="D85" s="247">
        <f t="shared" si="42"/>
        <v>1.9954245043213021E-3</v>
      </c>
      <c r="E85" s="215">
        <f t="shared" si="43"/>
        <v>1.0417609026517661E-2</v>
      </c>
      <c r="F85" s="52">
        <f t="shared" si="38"/>
        <v>3.930526067468743</v>
      </c>
      <c r="H85" s="19">
        <v>59.507999999999988</v>
      </c>
      <c r="I85" s="140">
        <v>208.459</v>
      </c>
      <c r="J85" s="214">
        <f t="shared" si="44"/>
        <v>1.6883435014691721E-3</v>
      </c>
      <c r="K85" s="215">
        <f t="shared" si="45"/>
        <v>6.0588540595955644E-3</v>
      </c>
      <c r="L85" s="52">
        <f t="shared" si="39"/>
        <v>2.503041607851046</v>
      </c>
      <c r="N85" s="40">
        <f t="shared" si="63"/>
        <v>7.0191082802547751</v>
      </c>
      <c r="O85" s="143">
        <f t="shared" si="64"/>
        <v>4.9869381115284313</v>
      </c>
      <c r="P85" s="52">
        <f t="shared" si="65"/>
        <v>-0.28951970643378955</v>
      </c>
    </row>
    <row r="86" spans="1:16" ht="20.100000000000001" customHeight="1" x14ac:dyDescent="0.25">
      <c r="A86" s="306" t="s">
        <v>214</v>
      </c>
      <c r="B86" s="118">
        <v>101.87</v>
      </c>
      <c r="C86" s="310">
        <v>207.88000000000002</v>
      </c>
      <c r="D86" s="247">
        <f t="shared" si="42"/>
        <v>2.39766329623981E-3</v>
      </c>
      <c r="E86" s="215">
        <f t="shared" si="43"/>
        <v>5.1807673606671881E-3</v>
      </c>
      <c r="F86" s="52">
        <f t="shared" si="38"/>
        <v>1.0406400314125848</v>
      </c>
      <c r="H86" s="19">
        <v>86.718999999999994</v>
      </c>
      <c r="I86" s="140">
        <v>200.92400000000004</v>
      </c>
      <c r="J86" s="214">
        <f t="shared" si="44"/>
        <v>2.4603660029559916E-3</v>
      </c>
      <c r="K86" s="215">
        <f t="shared" si="45"/>
        <v>5.8398495295006658E-3</v>
      </c>
      <c r="L86" s="52">
        <f t="shared" si="39"/>
        <v>1.3169547619322184</v>
      </c>
      <c r="N86" s="40">
        <f t="shared" si="63"/>
        <v>8.5127122803573165</v>
      </c>
      <c r="O86" s="143">
        <f t="shared" si="64"/>
        <v>9.6653838753126813</v>
      </c>
      <c r="P86" s="52">
        <f t="shared" si="65"/>
        <v>0.13540591494148113</v>
      </c>
    </row>
    <row r="87" spans="1:16" ht="20.100000000000001" customHeight="1" x14ac:dyDescent="0.25">
      <c r="A87" s="306" t="s">
        <v>199</v>
      </c>
      <c r="B87" s="118">
        <v>108.95</v>
      </c>
      <c r="C87" s="310">
        <v>154.94</v>
      </c>
      <c r="D87" s="247">
        <f t="shared" si="42"/>
        <v>2.5643017191059906E-3</v>
      </c>
      <c r="E87" s="215">
        <f t="shared" si="43"/>
        <v>3.8614012644880413E-3</v>
      </c>
      <c r="F87" s="52">
        <f t="shared" si="38"/>
        <v>0.42212023864157866</v>
      </c>
      <c r="H87" s="19">
        <v>90.931000000000012</v>
      </c>
      <c r="I87" s="140">
        <v>154.75199999999998</v>
      </c>
      <c r="J87" s="214">
        <f t="shared" si="44"/>
        <v>2.5798676301017234E-3</v>
      </c>
      <c r="K87" s="215">
        <f t="shared" si="45"/>
        <v>4.4978618501985172E-3</v>
      </c>
      <c r="L87" s="52">
        <f t="shared" si="39"/>
        <v>0.70186185129383771</v>
      </c>
      <c r="N87" s="40">
        <f t="shared" si="63"/>
        <v>8.3461220743460309</v>
      </c>
      <c r="O87" s="143">
        <f t="shared" si="64"/>
        <v>9.987866270814509</v>
      </c>
      <c r="P87" s="52">
        <f t="shared" si="65"/>
        <v>0.19670742673592137</v>
      </c>
    </row>
    <row r="88" spans="1:16" ht="20.100000000000001" customHeight="1" x14ac:dyDescent="0.25">
      <c r="A88" s="306" t="s">
        <v>210</v>
      </c>
      <c r="B88" s="118">
        <v>134.49</v>
      </c>
      <c r="C88" s="310">
        <v>108.62</v>
      </c>
      <c r="D88" s="247">
        <f t="shared" si="42"/>
        <v>3.1654239394452934E-3</v>
      </c>
      <c r="E88" s="215">
        <f t="shared" si="43"/>
        <v>2.7070182351148254E-3</v>
      </c>
      <c r="F88" s="52">
        <f t="shared" si="38"/>
        <v>-0.19235630901925796</v>
      </c>
      <c r="H88" s="19">
        <v>134.09200000000001</v>
      </c>
      <c r="I88" s="140">
        <v>151.68200000000002</v>
      </c>
      <c r="J88" s="214">
        <f t="shared" si="44"/>
        <v>3.8044188478692665E-3</v>
      </c>
      <c r="K88" s="215">
        <f t="shared" si="45"/>
        <v>4.4086323999806892E-3</v>
      </c>
      <c r="L88" s="52">
        <f t="shared" si="39"/>
        <v>0.13117859380127078</v>
      </c>
      <c r="N88" s="40">
        <f t="shared" ref="N88:N89" si="66">(H88/B88)*10</f>
        <v>9.9704067216893453</v>
      </c>
      <c r="O88" s="143">
        <f t="shared" ref="O88:O89" si="67">(I88/C88)*10</f>
        <v>13.964463266433437</v>
      </c>
      <c r="P88" s="52">
        <f t="shared" ref="P88:P89" si="68">(O88-N88)/N88</f>
        <v>0.40059113496900106</v>
      </c>
    </row>
    <row r="89" spans="1:16" ht="20.100000000000001" customHeight="1" x14ac:dyDescent="0.25">
      <c r="A89" s="306" t="s">
        <v>231</v>
      </c>
      <c r="B89" s="118">
        <v>178.97</v>
      </c>
      <c r="C89" s="310">
        <v>323.49</v>
      </c>
      <c r="D89" s="247">
        <f t="shared" si="42"/>
        <v>4.2123274774520346E-3</v>
      </c>
      <c r="E89" s="215">
        <f t="shared" si="43"/>
        <v>8.0619897705514164E-3</v>
      </c>
      <c r="F89" s="52">
        <f t="shared" si="38"/>
        <v>0.80750963848689727</v>
      </c>
      <c r="H89" s="19">
        <v>82.655000000000001</v>
      </c>
      <c r="I89" s="140">
        <v>143.541</v>
      </c>
      <c r="J89" s="214">
        <f t="shared" si="44"/>
        <v>2.3450633883500445E-3</v>
      </c>
      <c r="K89" s="215">
        <f t="shared" si="45"/>
        <v>4.1720144995822054E-3</v>
      </c>
      <c r="L89" s="52">
        <f t="shared" si="39"/>
        <v>0.73662815316677754</v>
      </c>
      <c r="N89" s="40">
        <f t="shared" si="66"/>
        <v>4.6183717941554452</v>
      </c>
      <c r="O89" s="143">
        <f t="shared" si="67"/>
        <v>4.4372623574144479</v>
      </c>
      <c r="P89" s="52">
        <f t="shared" si="68"/>
        <v>-3.9214997149036708E-2</v>
      </c>
    </row>
    <row r="90" spans="1:16" ht="20.100000000000001" customHeight="1" x14ac:dyDescent="0.25">
      <c r="A90" s="306" t="s">
        <v>189</v>
      </c>
      <c r="B90" s="118">
        <v>79</v>
      </c>
      <c r="C90" s="310">
        <v>191.33</v>
      </c>
      <c r="D90" s="247">
        <f t="shared" si="42"/>
        <v>1.8593835319813976E-3</v>
      </c>
      <c r="E90" s="215">
        <f t="shared" si="43"/>
        <v>4.7683096936523622E-3</v>
      </c>
      <c r="F90" s="52">
        <f t="shared" si="38"/>
        <v>1.4218987341772154</v>
      </c>
      <c r="H90" s="19">
        <v>100.21000000000001</v>
      </c>
      <c r="I90" s="140">
        <v>138.42599999999999</v>
      </c>
      <c r="J90" s="214">
        <f t="shared" si="44"/>
        <v>2.8431286933223395E-3</v>
      </c>
      <c r="K90" s="215">
        <f t="shared" si="45"/>
        <v>4.0233471908316526E-3</v>
      </c>
      <c r="L90" s="52">
        <f t="shared" si="39"/>
        <v>0.38135914579383273</v>
      </c>
      <c r="N90" s="40">
        <f t="shared" si="63"/>
        <v>12.684810126582279</v>
      </c>
      <c r="O90" s="143">
        <f t="shared" si="64"/>
        <v>7.2349344065227603</v>
      </c>
      <c r="P90" s="52">
        <f t="shared" si="65"/>
        <v>-0.42963794220606921</v>
      </c>
    </row>
    <row r="91" spans="1:16" ht="20.100000000000001" customHeight="1" x14ac:dyDescent="0.25">
      <c r="A91" s="306" t="s">
        <v>229</v>
      </c>
      <c r="B91" s="118">
        <v>6.17</v>
      </c>
      <c r="C91" s="310">
        <v>177.31</v>
      </c>
      <c r="D91" s="247">
        <f t="shared" si="42"/>
        <v>1.4522020749778764E-4</v>
      </c>
      <c r="E91" s="215">
        <f t="shared" si="43"/>
        <v>4.4189044675769628E-3</v>
      </c>
      <c r="F91" s="52">
        <f t="shared" si="38"/>
        <v>27.737439222042141</v>
      </c>
      <c r="H91" s="19">
        <v>14.648999999999999</v>
      </c>
      <c r="I91" s="140">
        <v>126.093</v>
      </c>
      <c r="J91" s="214">
        <f t="shared" si="44"/>
        <v>4.156171263195185E-4</v>
      </c>
      <c r="K91" s="215">
        <f t="shared" si="45"/>
        <v>3.6648889466829619E-3</v>
      </c>
      <c r="L91" s="52">
        <f t="shared" si="39"/>
        <v>7.6076182674585304</v>
      </c>
      <c r="N91" s="40">
        <f t="shared" ref="N91:N94" si="69">(H91/B91)*10</f>
        <v>23.742301458670987</v>
      </c>
      <c r="O91" s="143">
        <f t="shared" ref="O91:O94" si="70">(I91/C91)*10</f>
        <v>7.1114432350121257</v>
      </c>
      <c r="P91" s="52">
        <f t="shared" ref="P91:P94" si="71">(O91-N91)/N91</f>
        <v>-0.70047371998071672</v>
      </c>
    </row>
    <row r="92" spans="1:16" ht="20.100000000000001" customHeight="1" x14ac:dyDescent="0.25">
      <c r="A92" s="306" t="s">
        <v>208</v>
      </c>
      <c r="B92" s="118">
        <v>160.38</v>
      </c>
      <c r="C92" s="310">
        <v>222.55</v>
      </c>
      <c r="D92" s="247">
        <f t="shared" si="42"/>
        <v>3.7747839349262851E-3</v>
      </c>
      <c r="E92" s="215">
        <f t="shared" si="43"/>
        <v>5.5463718304622021E-3</v>
      </c>
      <c r="F92" s="52">
        <f t="shared" si="38"/>
        <v>0.38764185060481365</v>
      </c>
      <c r="H92" s="19">
        <v>80.790999999999997</v>
      </c>
      <c r="I92" s="140">
        <v>115.48399999999999</v>
      </c>
      <c r="J92" s="214">
        <f t="shared" si="44"/>
        <v>2.292178527713852E-3</v>
      </c>
      <c r="K92" s="215">
        <f t="shared" si="45"/>
        <v>3.3565387065002429E-3</v>
      </c>
      <c r="L92" s="52">
        <f t="shared" ref="L92:L94" si="72">(I92-H92)/H92</f>
        <v>0.42941664294290205</v>
      </c>
      <c r="N92" s="40">
        <f t="shared" si="69"/>
        <v>5.0374735004364632</v>
      </c>
      <c r="O92" s="143">
        <f t="shared" si="70"/>
        <v>5.189126039092339</v>
      </c>
      <c r="P92" s="52">
        <f t="shared" si="71"/>
        <v>3.0104880679319927E-2</v>
      </c>
    </row>
    <row r="93" spans="1:16" ht="20.100000000000001" customHeight="1" x14ac:dyDescent="0.25">
      <c r="A93" s="306" t="s">
        <v>191</v>
      </c>
      <c r="B93" s="118">
        <v>149.34</v>
      </c>
      <c r="C93" s="310">
        <v>91.52</v>
      </c>
      <c r="D93" s="247">
        <f t="shared" si="42"/>
        <v>3.5149409704569863E-3</v>
      </c>
      <c r="E93" s="215">
        <f t="shared" si="43"/>
        <v>2.2808535157218634E-3</v>
      </c>
      <c r="F93" s="52">
        <f t="shared" si="38"/>
        <v>-0.38717021561537435</v>
      </c>
      <c r="H93" s="19">
        <v>111.99200000000002</v>
      </c>
      <c r="I93" s="140">
        <v>75.231999999999999</v>
      </c>
      <c r="J93" s="214">
        <f t="shared" si="44"/>
        <v>3.1774041375367277E-3</v>
      </c>
      <c r="K93" s="215">
        <f t="shared" si="45"/>
        <v>2.1866156347842671E-3</v>
      </c>
      <c r="L93" s="52">
        <f t="shared" si="72"/>
        <v>-0.32823773126651917</v>
      </c>
      <c r="N93" s="40">
        <f t="shared" si="69"/>
        <v>7.4991295031471816</v>
      </c>
      <c r="O93" s="143">
        <f t="shared" si="70"/>
        <v>8.22027972027972</v>
      </c>
      <c r="P93" s="52">
        <f t="shared" si="71"/>
        <v>9.6164523739707533E-2</v>
      </c>
    </row>
    <row r="94" spans="1:16" ht="20.100000000000001" customHeight="1" x14ac:dyDescent="0.25">
      <c r="A94" s="306" t="s">
        <v>198</v>
      </c>
      <c r="B94" s="118">
        <v>130.15</v>
      </c>
      <c r="C94" s="310">
        <v>145.13</v>
      </c>
      <c r="D94" s="247">
        <f t="shared" si="42"/>
        <v>3.0632755276883404E-3</v>
      </c>
      <c r="E94" s="215">
        <f t="shared" si="43"/>
        <v>3.6169172938889209E-3</v>
      </c>
      <c r="F94" s="52">
        <f t="shared" si="38"/>
        <v>0.11509796388782166</v>
      </c>
      <c r="H94" s="19">
        <v>55.39</v>
      </c>
      <c r="I94" s="140">
        <v>70.36099999999999</v>
      </c>
      <c r="J94" s="214">
        <f t="shared" si="44"/>
        <v>1.5715088147203312E-3</v>
      </c>
      <c r="K94" s="215">
        <f t="shared" ref="K94" si="73">I94/$I$96</f>
        <v>2.0450401781031448E-3</v>
      </c>
      <c r="L94" s="52">
        <f t="shared" si="72"/>
        <v>0.27028344466510179</v>
      </c>
      <c r="N94" s="40">
        <f t="shared" si="69"/>
        <v>4.2558586246638495</v>
      </c>
      <c r="O94" s="143">
        <f t="shared" si="70"/>
        <v>4.8481361537931509</v>
      </c>
      <c r="P94" s="52">
        <f t="shared" si="71"/>
        <v>0.13916757612597686</v>
      </c>
    </row>
    <row r="95" spans="1:16" ht="20.100000000000001" customHeight="1" thickBot="1" x14ac:dyDescent="0.3">
      <c r="A95" s="307" t="s">
        <v>17</v>
      </c>
      <c r="B95" s="196">
        <f>B96-SUM(B68:B94)</f>
        <v>1696.6099999999933</v>
      </c>
      <c r="C95" s="142">
        <f>C96-SUM(C68:C94)</f>
        <v>1031.4000000000087</v>
      </c>
      <c r="D95" s="247">
        <f t="shared" si="42"/>
        <v>3.9932261951834767E-2</v>
      </c>
      <c r="E95" s="215">
        <f t="shared" si="43"/>
        <v>2.5704461496017812E-2</v>
      </c>
      <c r="F95" s="52">
        <f>(C95-B95)/B95</f>
        <v>-0.39208185735082735</v>
      </c>
      <c r="H95" s="19">
        <f>H96-SUM(H68:H94)</f>
        <v>1312.1840000000084</v>
      </c>
      <c r="I95" s="142">
        <f>I96-SUM(I68:I94)</f>
        <v>801.02600000001257</v>
      </c>
      <c r="J95" s="214">
        <f t="shared" si="44"/>
        <v>3.7228899125022495E-2</v>
      </c>
      <c r="K95" s="215">
        <f t="shared" si="45"/>
        <v>2.3281794654784263E-2</v>
      </c>
      <c r="L95" s="52">
        <f>(I95-H95)/H95</f>
        <v>-0.38954750248440201</v>
      </c>
      <c r="N95" s="40">
        <f t="shared" si="40"/>
        <v>7.7341522211941083</v>
      </c>
      <c r="O95" s="143">
        <f t="shared" si="41"/>
        <v>7.7663951910025775</v>
      </c>
      <c r="P95" s="52">
        <f>(O95-N95)/N95</f>
        <v>4.1689080957202909E-3</v>
      </c>
    </row>
    <row r="96" spans="1:16" ht="26.25" customHeight="1" thickBot="1" x14ac:dyDescent="0.3">
      <c r="A96" s="12" t="s">
        <v>18</v>
      </c>
      <c r="B96" s="17">
        <v>42487.199999999983</v>
      </c>
      <c r="C96" s="145">
        <v>40125.330000000016</v>
      </c>
      <c r="D96" s="255">
        <f>SUM(D68:D95)</f>
        <v>1.0000000000000004</v>
      </c>
      <c r="E96" s="244">
        <f>SUM(E68:E95)</f>
        <v>1</v>
      </c>
      <c r="F96" s="57">
        <f>(C96-B96)/B96</f>
        <v>-5.5590154211149878E-2</v>
      </c>
      <c r="G96" s="1"/>
      <c r="H96" s="17">
        <v>35246.381999999991</v>
      </c>
      <c r="I96" s="145">
        <v>34405.681000000004</v>
      </c>
      <c r="J96" s="255">
        <f t="shared" si="44"/>
        <v>1</v>
      </c>
      <c r="K96" s="244">
        <f t="shared" si="45"/>
        <v>1</v>
      </c>
      <c r="L96" s="57">
        <f>(I96-H96)/H96</f>
        <v>-2.3852121900057335E-2</v>
      </c>
      <c r="M96" s="1"/>
      <c r="N96" s="37">
        <f t="shared" si="40"/>
        <v>8.2957648421171566</v>
      </c>
      <c r="O96" s="150">
        <f t="shared" si="41"/>
        <v>8.5745540285899189</v>
      </c>
      <c r="P96" s="57">
        <f>(O96-N96)/N96</f>
        <v>3.3606206513637465E-2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29 J28:P29 F33:G33 J33:P33 D90:E90 D89:E89 D82:E83 D81:E81 D85:E88 D84:E84 D80:F80 D79:E79 D78:F78 D77:E77 F31:G31 G30 J31:K31 J30:K30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140</v>
      </c>
    </row>
    <row r="2" spans="1:18" ht="15.75" thickBot="1" x14ac:dyDescent="0.3"/>
    <row r="3" spans="1:18" x14ac:dyDescent="0.25">
      <c r="A3" s="350" t="s">
        <v>16</v>
      </c>
      <c r="B3" s="338"/>
      <c r="C3" s="338"/>
      <c r="D3" s="365" t="s">
        <v>1</v>
      </c>
      <c r="E3" s="363"/>
      <c r="F3" s="365" t="s">
        <v>104</v>
      </c>
      <c r="G3" s="363"/>
      <c r="H3" s="130" t="s">
        <v>0</v>
      </c>
      <c r="J3" s="367" t="s">
        <v>19</v>
      </c>
      <c r="K3" s="363"/>
      <c r="L3" s="361" t="s">
        <v>104</v>
      </c>
      <c r="M3" s="362"/>
      <c r="N3" s="130" t="s">
        <v>0</v>
      </c>
      <c r="P3" s="373" t="s">
        <v>22</v>
      </c>
      <c r="Q3" s="363"/>
      <c r="R3" s="130" t="s">
        <v>0</v>
      </c>
    </row>
    <row r="4" spans="1:18" x14ac:dyDescent="0.25">
      <c r="A4" s="364"/>
      <c r="B4" s="339"/>
      <c r="C4" s="339"/>
      <c r="D4" s="368" t="s">
        <v>217</v>
      </c>
      <c r="E4" s="370"/>
      <c r="F4" s="368" t="str">
        <f>D4</f>
        <v>jan-maio</v>
      </c>
      <c r="G4" s="370"/>
      <c r="H4" s="131" t="s">
        <v>152</v>
      </c>
      <c r="J4" s="371" t="str">
        <f>D4</f>
        <v>jan-maio</v>
      </c>
      <c r="K4" s="370"/>
      <c r="L4" s="372" t="str">
        <f>D4</f>
        <v>jan-maio</v>
      </c>
      <c r="M4" s="360"/>
      <c r="N4" s="131" t="str">
        <f>H4</f>
        <v>2025/2024</v>
      </c>
      <c r="P4" s="371" t="str">
        <f>D4</f>
        <v>jan-maio</v>
      </c>
      <c r="Q4" s="369"/>
      <c r="R4" s="131" t="str">
        <f>N4</f>
        <v>2025/2024</v>
      </c>
    </row>
    <row r="5" spans="1:18" ht="19.5" customHeight="1" thickBot="1" x14ac:dyDescent="0.3">
      <c r="A5" s="351"/>
      <c r="B5" s="374"/>
      <c r="C5" s="374"/>
      <c r="D5" s="99">
        <v>2024</v>
      </c>
      <c r="E5" s="160">
        <v>2025</v>
      </c>
      <c r="F5" s="99">
        <f>D5</f>
        <v>2024</v>
      </c>
      <c r="G5" s="134">
        <f>E5</f>
        <v>2025</v>
      </c>
      <c r="H5" s="166" t="s">
        <v>1</v>
      </c>
      <c r="J5" s="25">
        <f>D5</f>
        <v>2024</v>
      </c>
      <c r="K5" s="134">
        <f>E5</f>
        <v>2025</v>
      </c>
      <c r="L5" s="159">
        <f>F5</f>
        <v>2024</v>
      </c>
      <c r="M5" s="144">
        <f>G5</f>
        <v>2025</v>
      </c>
      <c r="N5" s="259">
        <v>1000</v>
      </c>
      <c r="P5" s="25">
        <f>D5</f>
        <v>2024</v>
      </c>
      <c r="Q5" s="134">
        <f>E5</f>
        <v>2025</v>
      </c>
      <c r="R5" s="166"/>
    </row>
    <row r="6" spans="1:18" ht="24" customHeight="1" x14ac:dyDescent="0.25">
      <c r="A6" s="161" t="s">
        <v>20</v>
      </c>
      <c r="B6" s="1"/>
      <c r="C6" s="1"/>
      <c r="D6" s="115">
        <v>5491.2400000000016</v>
      </c>
      <c r="E6" s="147">
        <v>3361.6900000000005</v>
      </c>
      <c r="F6" s="247">
        <f>D6/D8</f>
        <v>0.5645097122061794</v>
      </c>
      <c r="G6" s="246">
        <f>E6/E8</f>
        <v>0.47565879582989035</v>
      </c>
      <c r="H6" s="165">
        <f>(E6-D6)/D6</f>
        <v>-0.38780858239669008</v>
      </c>
      <c r="I6" s="1"/>
      <c r="J6" s="19">
        <v>2825.7280000000001</v>
      </c>
      <c r="K6" s="147">
        <v>1795.3579999999995</v>
      </c>
      <c r="L6" s="247">
        <f>J6/J8</f>
        <v>0.43454500941758606</v>
      </c>
      <c r="M6" s="246">
        <f>K6/K8</f>
        <v>0.35696969106507048</v>
      </c>
      <c r="N6" s="165">
        <f>(K6-J6)/J6</f>
        <v>-0.36463877627287572</v>
      </c>
      <c r="P6" s="27">
        <f t="shared" ref="P6:Q8" si="0">(J6/D6)*10</f>
        <v>5.1458832613398791</v>
      </c>
      <c r="Q6" s="152">
        <f t="shared" si="0"/>
        <v>5.340641165604203</v>
      </c>
      <c r="R6" s="165">
        <f>(Q6-P6)/P6</f>
        <v>3.7847322679763457E-2</v>
      </c>
    </row>
    <row r="7" spans="1:18" ht="24" customHeight="1" thickBot="1" x14ac:dyDescent="0.3">
      <c r="A7" s="161" t="s">
        <v>21</v>
      </c>
      <c r="B7" s="1"/>
      <c r="C7" s="1"/>
      <c r="D7" s="117">
        <v>4236.2100000000009</v>
      </c>
      <c r="E7" s="140">
        <v>3705.7499999999995</v>
      </c>
      <c r="F7" s="247">
        <f>D7/D8</f>
        <v>0.43549028779382054</v>
      </c>
      <c r="G7" s="215">
        <f>E7/E8</f>
        <v>0.52434120417010954</v>
      </c>
      <c r="H7" s="55">
        <f t="shared" ref="H7:H8" si="1">(E7-D7)/D7</f>
        <v>-0.12522042108394091</v>
      </c>
      <c r="J7" s="19">
        <v>3676.9999999999986</v>
      </c>
      <c r="K7" s="140">
        <v>3234.083000000001</v>
      </c>
      <c r="L7" s="247">
        <f>J7/J8</f>
        <v>0.56545499058241389</v>
      </c>
      <c r="M7" s="215">
        <f>K7/K8</f>
        <v>0.64303030893492941</v>
      </c>
      <c r="N7" s="102">
        <f t="shared" ref="N7:N8" si="2">(K7-J7)/J7</f>
        <v>-0.12045607832472065</v>
      </c>
      <c r="P7" s="27">
        <f t="shared" si="0"/>
        <v>8.6799285210128811</v>
      </c>
      <c r="Q7" s="152">
        <f t="shared" si="0"/>
        <v>8.727202320717808</v>
      </c>
      <c r="R7" s="102">
        <f t="shared" ref="R7:R8" si="3">(Q7-P7)/P7</f>
        <v>5.4463351386458596E-3</v>
      </c>
    </row>
    <row r="8" spans="1:18" ht="26.25" customHeight="1" thickBot="1" x14ac:dyDescent="0.3">
      <c r="A8" s="12" t="s">
        <v>12</v>
      </c>
      <c r="B8" s="162"/>
      <c r="C8" s="162"/>
      <c r="D8" s="163">
        <v>9727.4500000000025</v>
      </c>
      <c r="E8" s="145">
        <v>7067.4400000000005</v>
      </c>
      <c r="F8" s="243">
        <f>SUM(F6:F7)</f>
        <v>1</v>
      </c>
      <c r="G8" s="244">
        <f>SUM(G6:G7)</f>
        <v>0.99999999999999989</v>
      </c>
      <c r="H8" s="164">
        <f t="shared" si="1"/>
        <v>-0.27345398845535074</v>
      </c>
      <c r="I8" s="1"/>
      <c r="J8" s="17">
        <v>6502.7279999999992</v>
      </c>
      <c r="K8" s="145">
        <v>5029.4410000000007</v>
      </c>
      <c r="L8" s="243">
        <f>SUM(L6:L7)</f>
        <v>1</v>
      </c>
      <c r="M8" s="244">
        <f>SUM(M6:M7)</f>
        <v>0.99999999999999989</v>
      </c>
      <c r="N8" s="164">
        <f t="shared" si="2"/>
        <v>-0.22656445110421328</v>
      </c>
      <c r="O8" s="1"/>
      <c r="P8" s="29">
        <f t="shared" si="0"/>
        <v>6.6849256485512623</v>
      </c>
      <c r="Q8" s="146">
        <f t="shared" si="0"/>
        <v>7.1163547196721879</v>
      </c>
      <c r="R8" s="164">
        <f t="shared" si="3"/>
        <v>6.4537602032181715E-2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5"/>
  <sheetViews>
    <sheetView showGridLines="0" workbookViewId="0">
      <selection activeCell="L3" sqref="L3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141</v>
      </c>
    </row>
    <row r="3" spans="1:16" ht="8.25" customHeight="1" thickBot="1" x14ac:dyDescent="0.3"/>
    <row r="4" spans="1:16" x14ac:dyDescent="0.25">
      <c r="A4" s="377" t="s">
        <v>3</v>
      </c>
      <c r="B4" s="365" t="s">
        <v>1</v>
      </c>
      <c r="C4" s="363"/>
      <c r="D4" s="365" t="s">
        <v>104</v>
      </c>
      <c r="E4" s="363"/>
      <c r="F4" s="130" t="s">
        <v>0</v>
      </c>
      <c r="H4" s="375" t="s">
        <v>19</v>
      </c>
      <c r="I4" s="376"/>
      <c r="J4" s="365" t="s">
        <v>104</v>
      </c>
      <c r="K4" s="366"/>
      <c r="L4" s="130" t="s">
        <v>0</v>
      </c>
      <c r="N4" s="373" t="s">
        <v>22</v>
      </c>
      <c r="O4" s="363"/>
      <c r="P4" s="130" t="s">
        <v>0</v>
      </c>
    </row>
    <row r="5" spans="1:16" x14ac:dyDescent="0.25">
      <c r="A5" s="378"/>
      <c r="B5" s="368" t="s">
        <v>217</v>
      </c>
      <c r="C5" s="370"/>
      <c r="D5" s="368" t="str">
        <f>B5</f>
        <v>jan-maio</v>
      </c>
      <c r="E5" s="370"/>
      <c r="F5" s="131" t="s">
        <v>152</v>
      </c>
      <c r="H5" s="371" t="str">
        <f>B5</f>
        <v>jan-maio</v>
      </c>
      <c r="I5" s="370"/>
      <c r="J5" s="368" t="str">
        <f>B5</f>
        <v>jan-maio</v>
      </c>
      <c r="K5" s="369"/>
      <c r="L5" s="131" t="str">
        <f>F5</f>
        <v>2025/2024</v>
      </c>
      <c r="N5" s="371" t="str">
        <f>B5</f>
        <v>jan-maio</v>
      </c>
      <c r="O5" s="369"/>
      <c r="P5" s="131" t="str">
        <f>L5</f>
        <v>2025/2024</v>
      </c>
    </row>
    <row r="6" spans="1:16" ht="19.5" customHeight="1" thickBot="1" x14ac:dyDescent="0.3">
      <c r="A6" s="379"/>
      <c r="B6" s="99">
        <f>'6'!E6</f>
        <v>2024</v>
      </c>
      <c r="C6" s="134">
        <f>'6'!F6</f>
        <v>2025</v>
      </c>
      <c r="D6" s="99">
        <f>B6</f>
        <v>2024</v>
      </c>
      <c r="E6" s="134">
        <f>C6</f>
        <v>2025</v>
      </c>
      <c r="F6" s="132" t="s">
        <v>1</v>
      </c>
      <c r="H6" s="25">
        <f>B6</f>
        <v>2024</v>
      </c>
      <c r="I6" s="134">
        <f>E6</f>
        <v>2025</v>
      </c>
      <c r="J6" s="99">
        <f>B6</f>
        <v>2024</v>
      </c>
      <c r="K6" s="134">
        <f>C6</f>
        <v>2025</v>
      </c>
      <c r="L6" s="259">
        <v>1000</v>
      </c>
      <c r="N6" s="25">
        <f>B6</f>
        <v>2024</v>
      </c>
      <c r="O6" s="134">
        <f>C6</f>
        <v>2025</v>
      </c>
      <c r="P6" s="132"/>
    </row>
    <row r="7" spans="1:16" ht="20.100000000000001" customHeight="1" x14ac:dyDescent="0.25">
      <c r="A7" s="8" t="s">
        <v>154</v>
      </c>
      <c r="B7" s="39">
        <v>1189.5300000000002</v>
      </c>
      <c r="C7" s="147">
        <v>796.73</v>
      </c>
      <c r="D7" s="247">
        <f>B7/$B$33</f>
        <v>0.12228590226626715</v>
      </c>
      <c r="E7" s="246">
        <f t="shared" ref="E7:E32" si="0">C7/$C$33</f>
        <v>0.11273247455938785</v>
      </c>
      <c r="F7" s="52">
        <f>(C7-B7)/B7</f>
        <v>-0.3302144544483957</v>
      </c>
      <c r="H7" s="39">
        <v>1429.4010000000001</v>
      </c>
      <c r="I7" s="147">
        <v>945.99499999999989</v>
      </c>
      <c r="J7" s="247">
        <f>H7/$H$33</f>
        <v>0.21981559124109143</v>
      </c>
      <c r="K7" s="246">
        <f>I7/$I$33</f>
        <v>0.18809147974894222</v>
      </c>
      <c r="L7" s="52">
        <f>(I7-H7)/H7</f>
        <v>-0.33818781433621509</v>
      </c>
      <c r="N7" s="27">
        <f t="shared" ref="N7:N33" si="1">(H7/B7)*10</f>
        <v>12.016519129404049</v>
      </c>
      <c r="O7" s="151">
        <f t="shared" ref="O7:O32" si="2">(I7/C7)*10</f>
        <v>11.87347030989168</v>
      </c>
      <c r="P7" s="61">
        <f>(O7-N7)/N7</f>
        <v>-1.1904347504622478E-2</v>
      </c>
    </row>
    <row r="8" spans="1:16" ht="20.100000000000001" customHeight="1" x14ac:dyDescent="0.25">
      <c r="A8" s="8" t="s">
        <v>172</v>
      </c>
      <c r="B8" s="19">
        <v>948.84999999999991</v>
      </c>
      <c r="C8" s="140">
        <v>863.07000000000016</v>
      </c>
      <c r="D8" s="247">
        <f t="shared" ref="D8:D32" si="3">B8/$B$33</f>
        <v>9.7543549439986846E-2</v>
      </c>
      <c r="E8" s="215">
        <f t="shared" si="0"/>
        <v>0.1221191831837271</v>
      </c>
      <c r="F8" s="52">
        <f t="shared" ref="F8:F32" si="4">(C8-B8)/B8</f>
        <v>-9.0404173473151453E-2</v>
      </c>
      <c r="H8" s="19">
        <v>558.96299999999997</v>
      </c>
      <c r="I8" s="140">
        <v>543.68300000000011</v>
      </c>
      <c r="J8" s="247">
        <f t="shared" ref="J8:J32" si="5">H8/$H$33</f>
        <v>8.5958231683687214E-2</v>
      </c>
      <c r="K8" s="215">
        <f t="shared" ref="K8:K32" si="6">I8/$I$33</f>
        <v>0.10810008507903762</v>
      </c>
      <c r="L8" s="52">
        <f t="shared" ref="L8:L33" si="7">(I8-H8)/H8</f>
        <v>-2.7336335320942279E-2</v>
      </c>
      <c r="N8" s="27">
        <f t="shared" si="1"/>
        <v>5.8909522053011543</v>
      </c>
      <c r="O8" s="152">
        <f t="shared" si="2"/>
        <v>6.2994079275145696</v>
      </c>
      <c r="P8" s="52">
        <f t="shared" ref="P8:P69" si="8">(O8-N8)/N8</f>
        <v>6.9336112054321858E-2</v>
      </c>
    </row>
    <row r="9" spans="1:16" ht="20.100000000000001" customHeight="1" x14ac:dyDescent="0.25">
      <c r="A9" s="8" t="s">
        <v>156</v>
      </c>
      <c r="B9" s="19">
        <v>736.20999999999981</v>
      </c>
      <c r="C9" s="140">
        <v>515.69999999999993</v>
      </c>
      <c r="D9" s="247">
        <f t="shared" si="3"/>
        <v>7.5683760903422784E-2</v>
      </c>
      <c r="E9" s="215">
        <f t="shared" si="0"/>
        <v>7.2968429869938761E-2</v>
      </c>
      <c r="F9" s="52">
        <f t="shared" si="4"/>
        <v>-0.29952051724372114</v>
      </c>
      <c r="H9" s="19">
        <v>545.3599999999999</v>
      </c>
      <c r="I9" s="140">
        <v>530.93299999999999</v>
      </c>
      <c r="J9" s="247">
        <f t="shared" si="5"/>
        <v>8.3866340403596751E-2</v>
      </c>
      <c r="K9" s="215">
        <f t="shared" si="6"/>
        <v>0.10556501209577762</v>
      </c>
      <c r="L9" s="52">
        <f t="shared" si="7"/>
        <v>-2.6454085374798132E-2</v>
      </c>
      <c r="N9" s="27">
        <f t="shared" si="1"/>
        <v>7.4076690074842775</v>
      </c>
      <c r="O9" s="152">
        <f t="shared" si="2"/>
        <v>10.295384913709523</v>
      </c>
      <c r="P9" s="52">
        <f t="shared" si="8"/>
        <v>0.38982788017494641</v>
      </c>
    </row>
    <row r="10" spans="1:16" ht="20.100000000000001" customHeight="1" x14ac:dyDescent="0.25">
      <c r="A10" s="8" t="s">
        <v>153</v>
      </c>
      <c r="B10" s="19">
        <v>2834.52</v>
      </c>
      <c r="C10" s="140">
        <v>1578.1200000000003</v>
      </c>
      <c r="D10" s="247">
        <f t="shared" si="3"/>
        <v>0.29139394188610585</v>
      </c>
      <c r="E10" s="215">
        <f t="shared" si="0"/>
        <v>0.22329443193009074</v>
      </c>
      <c r="F10" s="52">
        <f t="shared" si="4"/>
        <v>-0.44324965073451578</v>
      </c>
      <c r="H10" s="19">
        <v>1038.0039999999999</v>
      </c>
      <c r="I10" s="140">
        <v>484.75799999999998</v>
      </c>
      <c r="J10" s="247">
        <f t="shared" si="5"/>
        <v>0.15962592930228667</v>
      </c>
      <c r="K10" s="215">
        <f t="shared" si="6"/>
        <v>9.6384071311304761E-2</v>
      </c>
      <c r="L10" s="52">
        <f t="shared" si="7"/>
        <v>-0.53299023895861664</v>
      </c>
      <c r="N10" s="27">
        <f t="shared" si="1"/>
        <v>3.6620097935452911</v>
      </c>
      <c r="O10" s="152">
        <f t="shared" si="2"/>
        <v>3.0717435936430681</v>
      </c>
      <c r="P10" s="52">
        <f t="shared" si="8"/>
        <v>-0.16118640669466103</v>
      </c>
    </row>
    <row r="11" spans="1:16" ht="20.100000000000001" customHeight="1" x14ac:dyDescent="0.25">
      <c r="A11" s="8" t="s">
        <v>166</v>
      </c>
      <c r="B11" s="19">
        <v>504.22</v>
      </c>
      <c r="C11" s="140">
        <v>419.83</v>
      </c>
      <c r="D11" s="247">
        <f t="shared" si="3"/>
        <v>5.1834756282478973E-2</v>
      </c>
      <c r="E11" s="215">
        <f t="shared" si="0"/>
        <v>5.9403404910406035E-2</v>
      </c>
      <c r="F11" s="52">
        <f t="shared" si="4"/>
        <v>-0.16736741898377699</v>
      </c>
      <c r="H11" s="19">
        <v>307.48599999999999</v>
      </c>
      <c r="I11" s="140">
        <v>272.375</v>
      </c>
      <c r="J11" s="247">
        <f t="shared" si="5"/>
        <v>4.7285693019914102E-2</v>
      </c>
      <c r="K11" s="215">
        <f t="shared" si="6"/>
        <v>5.4156117946308535E-2</v>
      </c>
      <c r="L11" s="52">
        <f t="shared" si="7"/>
        <v>-0.11418731259309364</v>
      </c>
      <c r="N11" s="27">
        <f t="shared" si="1"/>
        <v>6.0982507635555905</v>
      </c>
      <c r="O11" s="152">
        <f t="shared" si="2"/>
        <v>6.4877450396589094</v>
      </c>
      <c r="P11" s="52">
        <f t="shared" si="8"/>
        <v>6.3869835991497328E-2</v>
      </c>
    </row>
    <row r="12" spans="1:16" ht="20.100000000000001" customHeight="1" x14ac:dyDescent="0.25">
      <c r="A12" s="8" t="s">
        <v>162</v>
      </c>
      <c r="B12" s="19">
        <v>629.75</v>
      </c>
      <c r="C12" s="140">
        <v>294.88</v>
      </c>
      <c r="D12" s="247">
        <f t="shared" si="3"/>
        <v>6.4739474374065159E-2</v>
      </c>
      <c r="E12" s="215">
        <f t="shared" si="0"/>
        <v>4.1723735893053213E-2</v>
      </c>
      <c r="F12" s="52">
        <f t="shared" si="4"/>
        <v>-0.53175069472012704</v>
      </c>
      <c r="H12" s="19">
        <v>428.39</v>
      </c>
      <c r="I12" s="140">
        <v>268.86700000000002</v>
      </c>
      <c r="J12" s="247">
        <f t="shared" si="5"/>
        <v>6.5878505144302518E-2</v>
      </c>
      <c r="K12" s="215">
        <f t="shared" si="6"/>
        <v>5.345862492471827E-2</v>
      </c>
      <c r="L12" s="52">
        <f t="shared" si="7"/>
        <v>-0.37237797334204809</v>
      </c>
      <c r="N12" s="27">
        <f t="shared" si="1"/>
        <v>6.8025406907502974</v>
      </c>
      <c r="O12" s="152">
        <f t="shared" si="2"/>
        <v>9.1178445469343465</v>
      </c>
      <c r="P12" s="52">
        <f t="shared" si="8"/>
        <v>0.34035869264733187</v>
      </c>
    </row>
    <row r="13" spans="1:16" ht="20.100000000000001" customHeight="1" x14ac:dyDescent="0.25">
      <c r="A13" s="8" t="s">
        <v>168</v>
      </c>
      <c r="B13" s="19">
        <v>97.080000000000013</v>
      </c>
      <c r="C13" s="140">
        <v>90.44</v>
      </c>
      <c r="D13" s="247">
        <f t="shared" si="3"/>
        <v>9.9800050372913784E-3</v>
      </c>
      <c r="E13" s="215">
        <f t="shared" si="0"/>
        <v>1.2796712812560136E-2</v>
      </c>
      <c r="F13" s="52">
        <f t="shared" si="4"/>
        <v>-6.8397198187062358E-2</v>
      </c>
      <c r="H13" s="19">
        <v>237.02499999999998</v>
      </c>
      <c r="I13" s="140">
        <v>219.46999999999997</v>
      </c>
      <c r="J13" s="247">
        <f t="shared" si="5"/>
        <v>3.6450086794342307E-2</v>
      </c>
      <c r="K13" s="215">
        <f t="shared" si="6"/>
        <v>4.363705628518158E-2</v>
      </c>
      <c r="L13" s="52">
        <f t="shared" si="7"/>
        <v>-7.406391730830085E-2</v>
      </c>
      <c r="N13" s="27">
        <f t="shared" si="1"/>
        <v>24.415430572723519</v>
      </c>
      <c r="O13" s="152">
        <f t="shared" si="2"/>
        <v>24.266917293233078</v>
      </c>
      <c r="P13" s="52">
        <f t="shared" si="8"/>
        <v>-6.0827630726429738E-3</v>
      </c>
    </row>
    <row r="14" spans="1:16" ht="20.100000000000001" customHeight="1" x14ac:dyDescent="0.25">
      <c r="A14" s="8" t="s">
        <v>159</v>
      </c>
      <c r="B14" s="19">
        <v>208.44</v>
      </c>
      <c r="C14" s="140">
        <v>228.16</v>
      </c>
      <c r="D14" s="247">
        <f t="shared" si="3"/>
        <v>2.1428020704295579E-2</v>
      </c>
      <c r="E14" s="215">
        <f t="shared" si="0"/>
        <v>3.2283259567820882E-2</v>
      </c>
      <c r="F14" s="52">
        <f t="shared" si="4"/>
        <v>9.4607560928804443E-2</v>
      </c>
      <c r="H14" s="19">
        <v>176.911</v>
      </c>
      <c r="I14" s="140">
        <v>186.57399999999998</v>
      </c>
      <c r="J14" s="247">
        <f t="shared" si="5"/>
        <v>2.720565891730363E-2</v>
      </c>
      <c r="K14" s="215">
        <f t="shared" si="6"/>
        <v>3.7096369159117279E-2</v>
      </c>
      <c r="L14" s="52">
        <f t="shared" si="7"/>
        <v>5.4620684977191823E-2</v>
      </c>
      <c r="N14" s="27">
        <f t="shared" si="1"/>
        <v>8.4873824601803882</v>
      </c>
      <c r="O14" s="152">
        <f t="shared" si="2"/>
        <v>8.177331697054699</v>
      </c>
      <c r="P14" s="52">
        <f t="shared" si="8"/>
        <v>-3.653078726925893E-2</v>
      </c>
    </row>
    <row r="15" spans="1:16" ht="20.100000000000001" customHeight="1" x14ac:dyDescent="0.25">
      <c r="A15" s="8" t="s">
        <v>157</v>
      </c>
      <c r="B15" s="19">
        <v>641.12000000000012</v>
      </c>
      <c r="C15" s="140">
        <v>328.31000000000006</v>
      </c>
      <c r="D15" s="247">
        <f t="shared" si="3"/>
        <v>6.5908331577134827E-2</v>
      </c>
      <c r="E15" s="215">
        <f t="shared" si="0"/>
        <v>4.6453878632149698E-2</v>
      </c>
      <c r="F15" s="52">
        <f t="shared" si="4"/>
        <v>-0.48791177938607438</v>
      </c>
      <c r="H15" s="19">
        <v>320.37299999999993</v>
      </c>
      <c r="I15" s="140">
        <v>173.84900000000002</v>
      </c>
      <c r="J15" s="247">
        <f t="shared" si="5"/>
        <v>4.9267476665178049E-2</v>
      </c>
      <c r="K15" s="215">
        <f t="shared" si="6"/>
        <v>3.4566266907197038E-2</v>
      </c>
      <c r="L15" s="52">
        <f t="shared" si="7"/>
        <v>-0.45735439628183383</v>
      </c>
      <c r="N15" s="27">
        <f t="shared" si="1"/>
        <v>4.9970832293486378</v>
      </c>
      <c r="O15" s="152">
        <f t="shared" si="2"/>
        <v>5.2952697145990069</v>
      </c>
      <c r="P15" s="52">
        <f t="shared" si="8"/>
        <v>5.9672107020166086E-2</v>
      </c>
    </row>
    <row r="16" spans="1:16" ht="20.100000000000001" customHeight="1" x14ac:dyDescent="0.25">
      <c r="A16" s="8" t="s">
        <v>163</v>
      </c>
      <c r="B16" s="19">
        <v>292.52999999999997</v>
      </c>
      <c r="C16" s="140">
        <v>372.67</v>
      </c>
      <c r="D16" s="247">
        <f t="shared" si="3"/>
        <v>3.007262951749945E-2</v>
      </c>
      <c r="E16" s="215">
        <f t="shared" si="0"/>
        <v>5.273055024167167E-2</v>
      </c>
      <c r="F16" s="52">
        <f t="shared" si="4"/>
        <v>0.27395480805387501</v>
      </c>
      <c r="H16" s="19">
        <v>136.529</v>
      </c>
      <c r="I16" s="140">
        <v>170.791</v>
      </c>
      <c r="J16" s="247">
        <f t="shared" si="5"/>
        <v>2.0995649825734677E-2</v>
      </c>
      <c r="K16" s="215">
        <f t="shared" si="6"/>
        <v>3.3958247049721821E-2</v>
      </c>
      <c r="L16" s="52">
        <f t="shared" si="7"/>
        <v>0.25095034754521017</v>
      </c>
      <c r="N16" s="27">
        <f t="shared" si="1"/>
        <v>4.6671794345879061</v>
      </c>
      <c r="O16" s="152">
        <f t="shared" si="2"/>
        <v>4.5829017629538189</v>
      </c>
      <c r="P16" s="52">
        <f t="shared" si="8"/>
        <v>-1.8057516925429409E-2</v>
      </c>
    </row>
    <row r="17" spans="1:16" ht="20.100000000000001" customHeight="1" x14ac:dyDescent="0.25">
      <c r="A17" s="8" t="s">
        <v>175</v>
      </c>
      <c r="B17" s="19">
        <v>73.84</v>
      </c>
      <c r="C17" s="140">
        <v>160.06</v>
      </c>
      <c r="D17" s="247">
        <f t="shared" si="3"/>
        <v>7.590889698739136E-3</v>
      </c>
      <c r="E17" s="215">
        <f t="shared" si="0"/>
        <v>2.2647521591976728E-2</v>
      </c>
      <c r="F17" s="52">
        <f t="shared" si="4"/>
        <v>1.1676598049837486</v>
      </c>
      <c r="H17" s="19">
        <v>35.998000000000005</v>
      </c>
      <c r="I17" s="140">
        <v>157.625</v>
      </c>
      <c r="J17" s="247">
        <f t="shared" si="5"/>
        <v>5.5358305006760243E-3</v>
      </c>
      <c r="K17" s="215">
        <f t="shared" si="6"/>
        <v>3.1340461096968822E-2</v>
      </c>
      <c r="L17" s="52">
        <f t="shared" si="7"/>
        <v>3.3787154841935658</v>
      </c>
      <c r="N17" s="27">
        <f t="shared" si="1"/>
        <v>4.8751354279523298</v>
      </c>
      <c r="O17" s="152">
        <f t="shared" si="2"/>
        <v>9.8478695489191548</v>
      </c>
      <c r="P17" s="52">
        <f t="shared" si="8"/>
        <v>1.020019688572116</v>
      </c>
    </row>
    <row r="18" spans="1:16" ht="20.100000000000001" customHeight="1" x14ac:dyDescent="0.25">
      <c r="A18" s="8" t="s">
        <v>160</v>
      </c>
      <c r="B18" s="19">
        <v>280.66999999999996</v>
      </c>
      <c r="C18" s="140">
        <v>166.02</v>
      </c>
      <c r="D18" s="247">
        <f t="shared" si="3"/>
        <v>2.8853399400665128E-2</v>
      </c>
      <c r="E18" s="215">
        <f t="shared" si="0"/>
        <v>2.3490825532300242E-2</v>
      </c>
      <c r="F18" s="52">
        <f t="shared" si="4"/>
        <v>-0.40848683507321754</v>
      </c>
      <c r="H18" s="19">
        <v>190.541</v>
      </c>
      <c r="I18" s="140">
        <v>118.32000000000001</v>
      </c>
      <c r="J18" s="247">
        <f t="shared" si="5"/>
        <v>2.9301702300942003E-2</v>
      </c>
      <c r="K18" s="215">
        <f t="shared" si="6"/>
        <v>2.3525477284652506E-2</v>
      </c>
      <c r="L18" s="52">
        <f t="shared" si="7"/>
        <v>-0.37903128460541297</v>
      </c>
      <c r="N18" s="27">
        <f t="shared" ref="N18" si="9">(H18/B18)*10</f>
        <v>6.7887911069939797</v>
      </c>
      <c r="O18" s="152">
        <f t="shared" ref="O18" si="10">(I18/C18)*10</f>
        <v>7.126852186483557</v>
      </c>
      <c r="P18" s="52">
        <f t="shared" ref="P18" si="11">(O18-N18)/N18</f>
        <v>4.9796948258033519E-2</v>
      </c>
    </row>
    <row r="19" spans="1:16" ht="20.100000000000001" customHeight="1" x14ac:dyDescent="0.25">
      <c r="A19" s="8" t="s">
        <v>165</v>
      </c>
      <c r="B19" s="19">
        <v>143.82</v>
      </c>
      <c r="C19" s="140">
        <v>187.11</v>
      </c>
      <c r="D19" s="247">
        <f t="shared" si="3"/>
        <v>1.4784964199250576E-2</v>
      </c>
      <c r="E19" s="215">
        <f t="shared" si="0"/>
        <v>2.6474932931867836E-2</v>
      </c>
      <c r="F19" s="52">
        <f t="shared" si="4"/>
        <v>0.30100125156445573</v>
      </c>
      <c r="H19" s="19">
        <v>89.929999999999993</v>
      </c>
      <c r="I19" s="140">
        <v>113.44399999999999</v>
      </c>
      <c r="J19" s="247">
        <f t="shared" si="5"/>
        <v>1.3829580446852459E-2</v>
      </c>
      <c r="K19" s="215">
        <f t="shared" si="6"/>
        <v>2.2555985844152457E-2</v>
      </c>
      <c r="L19" s="52">
        <f t="shared" si="7"/>
        <v>0.26147003224730342</v>
      </c>
      <c r="N19" s="27">
        <f t="shared" ref="N19:N26" si="12">(H19/B19)*10</f>
        <v>6.2529550827423162</v>
      </c>
      <c r="O19" s="152">
        <f t="shared" ref="O19:O26" si="13">(I19/C19)*10</f>
        <v>6.0629576185131731</v>
      </c>
      <c r="P19" s="52">
        <f t="shared" ref="P19:P26" si="14">(O19-N19)/N19</f>
        <v>-3.0385227738724967E-2</v>
      </c>
    </row>
    <row r="20" spans="1:16" ht="20.100000000000001" customHeight="1" x14ac:dyDescent="0.25">
      <c r="A20" s="8" t="s">
        <v>164</v>
      </c>
      <c r="B20" s="19">
        <v>60.620000000000005</v>
      </c>
      <c r="C20" s="140">
        <v>66.22</v>
      </c>
      <c r="D20" s="247">
        <f t="shared" si="3"/>
        <v>6.2318490457416911E-3</v>
      </c>
      <c r="E20" s="215">
        <f t="shared" si="0"/>
        <v>9.3697293503729791E-3</v>
      </c>
      <c r="F20" s="52">
        <f t="shared" si="4"/>
        <v>9.2378752886835933E-2</v>
      </c>
      <c r="H20" s="19">
        <v>86.735000000000014</v>
      </c>
      <c r="I20" s="140">
        <v>99.911000000000001</v>
      </c>
      <c r="J20" s="247">
        <f t="shared" si="5"/>
        <v>1.3338248193681177E-2</v>
      </c>
      <c r="K20" s="215">
        <f t="shared" si="6"/>
        <v>1.9865229555332289E-2</v>
      </c>
      <c r="L20" s="52">
        <f t="shared" si="7"/>
        <v>0.15191099325531776</v>
      </c>
      <c r="N20" s="27">
        <f t="shared" si="12"/>
        <v>14.307984163642365</v>
      </c>
      <c r="O20" s="152">
        <f t="shared" si="13"/>
        <v>15.087737843551798</v>
      </c>
      <c r="P20" s="52">
        <f t="shared" si="14"/>
        <v>5.4497801436686262E-2</v>
      </c>
    </row>
    <row r="21" spans="1:16" ht="20.100000000000001" customHeight="1" x14ac:dyDescent="0.25">
      <c r="A21" s="8" t="s">
        <v>177</v>
      </c>
      <c r="B21" s="19">
        <v>208.64</v>
      </c>
      <c r="C21" s="140">
        <v>199.73000000000002</v>
      </c>
      <c r="D21" s="247">
        <f t="shared" si="3"/>
        <v>2.1448581077260744E-2</v>
      </c>
      <c r="E21" s="215">
        <f t="shared" si="0"/>
        <v>2.8260586577317958E-2</v>
      </c>
      <c r="F21" s="52">
        <f t="shared" si="4"/>
        <v>-4.2705138036809663E-2</v>
      </c>
      <c r="H21" s="19">
        <v>116.45100000000001</v>
      </c>
      <c r="I21" s="140">
        <v>79.738</v>
      </c>
      <c r="J21" s="247">
        <f t="shared" si="5"/>
        <v>1.7908022602206336E-2</v>
      </c>
      <c r="K21" s="215">
        <f t="shared" si="6"/>
        <v>1.5854247022681046E-2</v>
      </c>
      <c r="L21" s="52">
        <f t="shared" si="7"/>
        <v>-0.31526564821255298</v>
      </c>
      <c r="N21" s="27">
        <f t="shared" si="12"/>
        <v>5.581432131901841</v>
      </c>
      <c r="O21" s="152">
        <f t="shared" si="13"/>
        <v>3.9922895909477791</v>
      </c>
      <c r="P21" s="52">
        <f t="shared" si="14"/>
        <v>-0.28471949553430664</v>
      </c>
    </row>
    <row r="22" spans="1:16" ht="20.100000000000001" customHeight="1" x14ac:dyDescent="0.25">
      <c r="A22" s="8" t="s">
        <v>167</v>
      </c>
      <c r="B22" s="19">
        <v>186.98000000000002</v>
      </c>
      <c r="C22" s="140">
        <v>105.04</v>
      </c>
      <c r="D22" s="247">
        <f t="shared" si="3"/>
        <v>1.9221892685133312E-2</v>
      </c>
      <c r="E22" s="215">
        <f t="shared" si="0"/>
        <v>1.4862524478453303E-2</v>
      </c>
      <c r="F22" s="52">
        <f t="shared" si="4"/>
        <v>-0.43822868756016686</v>
      </c>
      <c r="H22" s="19">
        <v>141.018</v>
      </c>
      <c r="I22" s="140">
        <v>78.251000000000005</v>
      </c>
      <c r="J22" s="247">
        <f t="shared" si="5"/>
        <v>2.1685975485980651E-2</v>
      </c>
      <c r="K22" s="215">
        <f t="shared" si="6"/>
        <v>1.555858792259418E-2</v>
      </c>
      <c r="L22" s="52">
        <f t="shared" ref="L22" si="15">(I22-H22)/H22</f>
        <v>-0.4450992071934079</v>
      </c>
      <c r="N22" s="27">
        <f t="shared" ref="N22" si="16">(H22/B22)*10</f>
        <v>7.5418761364851852</v>
      </c>
      <c r="O22" s="152">
        <f t="shared" ref="O22" si="17">(I22/C22)*10</f>
        <v>7.449638233054074</v>
      </c>
      <c r="P22" s="52">
        <f t="shared" ref="P22" si="18">(O22-N22)/N22</f>
        <v>-1.2230100542873367E-2</v>
      </c>
    </row>
    <row r="23" spans="1:16" ht="20.100000000000001" customHeight="1" x14ac:dyDescent="0.25">
      <c r="A23" s="8" t="s">
        <v>171</v>
      </c>
      <c r="B23" s="19">
        <v>32.5</v>
      </c>
      <c r="C23" s="140">
        <v>120.86</v>
      </c>
      <c r="D23" s="247">
        <f t="shared" si="3"/>
        <v>3.3410606068394084E-3</v>
      </c>
      <c r="E23" s="215">
        <f t="shared" si="0"/>
        <v>1.7100958763003295E-2</v>
      </c>
      <c r="F23" s="52">
        <f t="shared" si="4"/>
        <v>2.7187692307692308</v>
      </c>
      <c r="H23" s="19">
        <v>21.117999999999999</v>
      </c>
      <c r="I23" s="140">
        <v>55.921000000000006</v>
      </c>
      <c r="J23" s="247">
        <f t="shared" si="5"/>
        <v>3.247560100929948E-3</v>
      </c>
      <c r="K23" s="215">
        <f t="shared" si="6"/>
        <v>1.1118730689951428E-2</v>
      </c>
      <c r="L23" s="52">
        <f t="shared" si="7"/>
        <v>1.6480253811914014</v>
      </c>
      <c r="N23" s="27">
        <f t="shared" si="12"/>
        <v>6.4978461538461527</v>
      </c>
      <c r="O23" s="152">
        <f t="shared" si="13"/>
        <v>4.6269237133873906</v>
      </c>
      <c r="P23" s="52">
        <f t="shared" si="14"/>
        <v>-0.2879296302439141</v>
      </c>
    </row>
    <row r="24" spans="1:16" ht="20.100000000000001" customHeight="1" x14ac:dyDescent="0.25">
      <c r="A24" s="8" t="s">
        <v>192</v>
      </c>
      <c r="B24" s="19">
        <v>7.5699999999999994</v>
      </c>
      <c r="C24" s="140">
        <v>52.379999999999995</v>
      </c>
      <c r="D24" s="247">
        <f t="shared" si="3"/>
        <v>7.7821011673151756E-4</v>
      </c>
      <c r="E24" s="215">
        <f t="shared" si="0"/>
        <v>7.4114530862660309E-3</v>
      </c>
      <c r="F24" s="52">
        <f t="shared" si="4"/>
        <v>5.9194187582562749</v>
      </c>
      <c r="H24" s="19">
        <v>14.881</v>
      </c>
      <c r="I24" s="140">
        <v>55.097000000000001</v>
      </c>
      <c r="J24" s="247">
        <f t="shared" si="5"/>
        <v>2.288424181358962E-3</v>
      </c>
      <c r="K24" s="215">
        <f t="shared" si="6"/>
        <v>1.0954895384994076E-2</v>
      </c>
      <c r="L24" s="52">
        <f t="shared" si="7"/>
        <v>2.7025065519790337</v>
      </c>
      <c r="N24" s="27">
        <f t="shared" si="12"/>
        <v>19.657859973579924</v>
      </c>
      <c r="O24" s="152">
        <f t="shared" si="13"/>
        <v>10.518709431080566</v>
      </c>
      <c r="P24" s="52">
        <f t="shared" si="14"/>
        <v>-0.4649107560427399</v>
      </c>
    </row>
    <row r="25" spans="1:16" ht="20.100000000000001" customHeight="1" x14ac:dyDescent="0.25">
      <c r="A25" s="8" t="s">
        <v>170</v>
      </c>
      <c r="B25" s="19">
        <v>51.56</v>
      </c>
      <c r="C25" s="140">
        <v>75.34</v>
      </c>
      <c r="D25" s="247">
        <f t="shared" si="3"/>
        <v>5.3004641504196892E-3</v>
      </c>
      <c r="E25" s="215">
        <f t="shared" si="0"/>
        <v>1.0660154171807615E-2</v>
      </c>
      <c r="F25" s="52">
        <f t="shared" si="4"/>
        <v>0.46121024049650894</v>
      </c>
      <c r="H25" s="19">
        <v>48.443999999999996</v>
      </c>
      <c r="I25" s="140">
        <v>50.844000000000008</v>
      </c>
      <c r="J25" s="247">
        <f t="shared" si="5"/>
        <v>7.4497964546571833E-3</v>
      </c>
      <c r="K25" s="215">
        <f t="shared" si="6"/>
        <v>1.0109274569479989E-2</v>
      </c>
      <c r="L25" s="52">
        <f t="shared" si="7"/>
        <v>4.9541738915036188E-2</v>
      </c>
      <c r="N25" s="27">
        <f t="shared" si="12"/>
        <v>9.3956555469356076</v>
      </c>
      <c r="O25" s="152">
        <f t="shared" si="13"/>
        <v>6.7486063180249545</v>
      </c>
      <c r="P25" s="52">
        <f t="shared" si="14"/>
        <v>-0.28173119115397838</v>
      </c>
    </row>
    <row r="26" spans="1:16" ht="20.100000000000001" customHeight="1" x14ac:dyDescent="0.25">
      <c r="A26" s="8" t="s">
        <v>183</v>
      </c>
      <c r="B26" s="19">
        <v>107.53</v>
      </c>
      <c r="C26" s="140">
        <v>70.440000000000012</v>
      </c>
      <c r="D26" s="247">
        <f t="shared" si="3"/>
        <v>1.105428452472128E-2</v>
      </c>
      <c r="E26" s="215">
        <f t="shared" si="0"/>
        <v>9.966833818185937E-3</v>
      </c>
      <c r="F26" s="52">
        <f t="shared" si="4"/>
        <v>-0.34492699711708352</v>
      </c>
      <c r="H26" s="19">
        <v>67.666000000000011</v>
      </c>
      <c r="I26" s="140">
        <v>48.503999999999998</v>
      </c>
      <c r="J26" s="247">
        <f t="shared" si="5"/>
        <v>1.0405786617554973E-2</v>
      </c>
      <c r="K26" s="215">
        <f t="shared" si="6"/>
        <v>9.6440141160816853E-3</v>
      </c>
      <c r="L26" s="52">
        <f t="shared" si="7"/>
        <v>-0.28318505601040417</v>
      </c>
      <c r="N26" s="27">
        <f t="shared" si="12"/>
        <v>6.2927555100902088</v>
      </c>
      <c r="O26" s="152">
        <f t="shared" si="13"/>
        <v>6.8858603066439503</v>
      </c>
      <c r="P26" s="52">
        <f t="shared" si="14"/>
        <v>9.4252000670091041E-2</v>
      </c>
    </row>
    <row r="27" spans="1:16" ht="20.100000000000001" customHeight="1" x14ac:dyDescent="0.25">
      <c r="A27" s="8" t="s">
        <v>176</v>
      </c>
      <c r="B27" s="19">
        <v>17.54</v>
      </c>
      <c r="C27" s="140">
        <v>33.85</v>
      </c>
      <c r="D27" s="247">
        <f t="shared" si="3"/>
        <v>1.8031447090450221E-3</v>
      </c>
      <c r="E27" s="215">
        <f t="shared" si="0"/>
        <v>4.7895701979783351E-3</v>
      </c>
      <c r="F27" s="52">
        <f t="shared" si="4"/>
        <v>0.92987457240592952</v>
      </c>
      <c r="H27" s="19">
        <v>49.160000000000004</v>
      </c>
      <c r="I27" s="140">
        <v>46.777999999999999</v>
      </c>
      <c r="J27" s="247">
        <f t="shared" si="5"/>
        <v>7.5599040894836758E-3</v>
      </c>
      <c r="K27" s="215">
        <f t="shared" si="6"/>
        <v>9.3008348243870421E-3</v>
      </c>
      <c r="L27" s="52">
        <f t="shared" si="7"/>
        <v>-4.8454027664768202E-2</v>
      </c>
      <c r="N27" s="27">
        <f t="shared" ref="N27:N29" si="19">(H27/B27)*10</f>
        <v>28.027366020524518</v>
      </c>
      <c r="O27" s="152">
        <f t="shared" ref="O27:O30" si="20">(I27/C27)*10</f>
        <v>13.819202363367797</v>
      </c>
      <c r="P27" s="52">
        <f t="shared" ref="P27:P29" si="21">(O27-N27)/N27</f>
        <v>-0.50693895554623447</v>
      </c>
    </row>
    <row r="28" spans="1:16" ht="20.100000000000001" customHeight="1" x14ac:dyDescent="0.25">
      <c r="A28" s="8" t="s">
        <v>199</v>
      </c>
      <c r="B28" s="19">
        <v>27.2</v>
      </c>
      <c r="C28" s="140">
        <v>35.230000000000004</v>
      </c>
      <c r="D28" s="247">
        <f t="shared" si="3"/>
        <v>2.7962107232625201E-3</v>
      </c>
      <c r="E28" s="215">
        <f t="shared" si="0"/>
        <v>4.9848318485901551E-3</v>
      </c>
      <c r="F28" s="52">
        <f t="shared" si="4"/>
        <v>0.29522058823529429</v>
      </c>
      <c r="H28" s="19">
        <v>32.262</v>
      </c>
      <c r="I28" s="140">
        <v>41.223999999999997</v>
      </c>
      <c r="J28" s="247">
        <f t="shared" si="5"/>
        <v>4.9613023949333264E-3</v>
      </c>
      <c r="K28" s="215">
        <f t="shared" si="6"/>
        <v>8.1965371499536418E-3</v>
      </c>
      <c r="L28" s="52">
        <f t="shared" si="7"/>
        <v>0.2777881098505981</v>
      </c>
      <c r="N28" s="27">
        <f t="shared" si="19"/>
        <v>11.861029411764704</v>
      </c>
      <c r="O28" s="152">
        <f t="shared" si="20"/>
        <v>11.701390860062444</v>
      </c>
      <c r="P28" s="52">
        <f t="shared" si="21"/>
        <v>-1.3459080671692622E-2</v>
      </c>
    </row>
    <row r="29" spans="1:16" ht="20.100000000000001" customHeight="1" x14ac:dyDescent="0.25">
      <c r="A29" s="8" t="s">
        <v>161</v>
      </c>
      <c r="B29" s="19">
        <v>74.150000000000006</v>
      </c>
      <c r="C29" s="140">
        <v>50.9</v>
      </c>
      <c r="D29" s="247">
        <f t="shared" si="3"/>
        <v>7.6227582768351437E-3</v>
      </c>
      <c r="E29" s="215">
        <f t="shared" si="0"/>
        <v>7.2020420406823408E-3</v>
      </c>
      <c r="F29" s="52">
        <f t="shared" si="4"/>
        <v>-0.31355360755225903</v>
      </c>
      <c r="H29" s="19">
        <v>47.169000000000004</v>
      </c>
      <c r="I29" s="140">
        <v>39.556999999999995</v>
      </c>
      <c r="J29" s="247">
        <f t="shared" si="5"/>
        <v>7.2537248982273289E-3</v>
      </c>
      <c r="K29" s="215">
        <f t="shared" si="6"/>
        <v>7.8650887842207501E-3</v>
      </c>
      <c r="L29" s="52">
        <f t="shared" si="7"/>
        <v>-0.16137717568742199</v>
      </c>
      <c r="N29" s="27">
        <f t="shared" si="19"/>
        <v>6.3612946729602164</v>
      </c>
      <c r="O29" s="152">
        <f t="shared" si="20"/>
        <v>7.771512770137524</v>
      </c>
      <c r="P29" s="52">
        <f t="shared" si="21"/>
        <v>0.22168727746125069</v>
      </c>
    </row>
    <row r="30" spans="1:16" ht="20.100000000000001" customHeight="1" x14ac:dyDescent="0.25">
      <c r="A30" s="8" t="s">
        <v>232</v>
      </c>
      <c r="B30" s="19"/>
      <c r="C30" s="140">
        <v>2.6</v>
      </c>
      <c r="D30" s="247">
        <f t="shared" si="3"/>
        <v>0</v>
      </c>
      <c r="E30" s="215">
        <f t="shared" si="0"/>
        <v>3.6788426926864608E-4</v>
      </c>
      <c r="F30" s="52"/>
      <c r="H30" s="19"/>
      <c r="I30" s="140">
        <v>35.725999999999999</v>
      </c>
      <c r="J30" s="247">
        <f t="shared" si="5"/>
        <v>0</v>
      </c>
      <c r="K30" s="215">
        <f t="shared" si="6"/>
        <v>7.1033739137212259E-3</v>
      </c>
      <c r="L30" s="52"/>
      <c r="N30" s="27"/>
      <c r="O30" s="152">
        <f t="shared" si="20"/>
        <v>137.40769230769229</v>
      </c>
      <c r="P30" s="52"/>
    </row>
    <row r="31" spans="1:16" ht="20.100000000000001" customHeight="1" x14ac:dyDescent="0.25">
      <c r="A31" s="8" t="s">
        <v>173</v>
      </c>
      <c r="B31" s="19">
        <v>32.569999999999993</v>
      </c>
      <c r="C31" s="140">
        <v>35.61</v>
      </c>
      <c r="D31" s="247">
        <f t="shared" si="3"/>
        <v>3.3482567373772157E-3</v>
      </c>
      <c r="E31" s="215">
        <f t="shared" si="0"/>
        <v>5.038599549483264E-3</v>
      </c>
      <c r="F31" s="52">
        <f t="shared" si="4"/>
        <v>9.3337427080135302E-2</v>
      </c>
      <c r="H31" s="19">
        <v>41.609000000000002</v>
      </c>
      <c r="I31" s="140">
        <v>32.899000000000001</v>
      </c>
      <c r="J31" s="247">
        <f t="shared" si="5"/>
        <v>6.3986991305802739E-3</v>
      </c>
      <c r="K31" s="215">
        <f t="shared" si="6"/>
        <v>6.5412836138250743E-3</v>
      </c>
      <c r="L31" s="52">
        <f t="shared" ref="L31" si="22">(I31-H31)/H31</f>
        <v>-0.20932971232185346</v>
      </c>
      <c r="N31" s="27">
        <f t="shared" ref="N31" si="23">(H31/B31)*10</f>
        <v>12.775253300583362</v>
      </c>
      <c r="O31" s="152">
        <f t="shared" ref="O31" si="24">(I31/C31)*10</f>
        <v>9.2386969952260607</v>
      </c>
      <c r="P31" s="52">
        <f t="shared" ref="P31" si="25">(O31-N31)/N31</f>
        <v>-0.27682866414835078</v>
      </c>
    </row>
    <row r="32" spans="1:16" ht="20.100000000000001" customHeight="1" thickBot="1" x14ac:dyDescent="0.3">
      <c r="A32" s="8" t="s">
        <v>17</v>
      </c>
      <c r="B32" s="19">
        <f>B33-SUM(B7:B31)</f>
        <v>340.0099999999984</v>
      </c>
      <c r="C32" s="140">
        <f>C33-SUM(C7:C31)</f>
        <v>218.13999999999942</v>
      </c>
      <c r="D32" s="247">
        <f t="shared" si="3"/>
        <v>3.4953662059429597E-2</v>
      </c>
      <c r="E32" s="215">
        <f t="shared" si="0"/>
        <v>3.0865490191639325E-2</v>
      </c>
      <c r="F32" s="52">
        <f t="shared" si="4"/>
        <v>-0.3584306343931048</v>
      </c>
      <c r="H32" s="19">
        <f>H33-SUM(H7:H31)</f>
        <v>341.30400000000009</v>
      </c>
      <c r="I32" s="140">
        <f>I33-SUM(I7:I31)</f>
        <v>178.30699999999979</v>
      </c>
      <c r="J32" s="247">
        <f t="shared" si="5"/>
        <v>5.2486279604498309E-2</v>
      </c>
      <c r="K32" s="215">
        <f t="shared" si="6"/>
        <v>3.5452647719696834E-2</v>
      </c>
      <c r="L32" s="52">
        <f t="shared" si="7"/>
        <v>-0.4775713147223597</v>
      </c>
      <c r="N32" s="27">
        <f t="shared" si="1"/>
        <v>10.038057704185221</v>
      </c>
      <c r="O32" s="152">
        <f t="shared" si="2"/>
        <v>8.1739708444118584</v>
      </c>
      <c r="P32" s="52">
        <f t="shared" si="8"/>
        <v>-0.18570194700077872</v>
      </c>
    </row>
    <row r="33" spans="1:16" ht="26.25" customHeight="1" thickBot="1" x14ac:dyDescent="0.3">
      <c r="A33" s="12" t="s">
        <v>18</v>
      </c>
      <c r="B33" s="17">
        <v>9727.4499999999989</v>
      </c>
      <c r="C33" s="145">
        <v>7067.44</v>
      </c>
      <c r="D33" s="243">
        <f>SUM(D7:D32)</f>
        <v>1</v>
      </c>
      <c r="E33" s="244">
        <f>SUM(E7:E32)</f>
        <v>0.99999999999999978</v>
      </c>
      <c r="F33" s="57">
        <f>(C33-B33)/B33</f>
        <v>-0.27345398845535052</v>
      </c>
      <c r="G33" s="1"/>
      <c r="H33" s="17">
        <v>6502.7280000000001</v>
      </c>
      <c r="I33" s="145">
        <v>5029.4410000000007</v>
      </c>
      <c r="J33" s="243">
        <f>SUM(J7:J32)</f>
        <v>0.99999999999999978</v>
      </c>
      <c r="K33" s="244">
        <f>SUM(K7:K32)</f>
        <v>0.99999999999999956</v>
      </c>
      <c r="L33" s="57">
        <f t="shared" si="7"/>
        <v>-0.22656445110421339</v>
      </c>
      <c r="N33" s="29">
        <f t="shared" si="1"/>
        <v>6.6849256485512658</v>
      </c>
      <c r="O33" s="146">
        <f>(I33/C33)*10</f>
        <v>7.1163547196721879</v>
      </c>
      <c r="P33" s="57">
        <f t="shared" si="8"/>
        <v>6.453760203218116E-2</v>
      </c>
    </row>
    <row r="35" spans="1:16" ht="15.75" thickBot="1" x14ac:dyDescent="0.3"/>
    <row r="36" spans="1:16" x14ac:dyDescent="0.25">
      <c r="A36" s="377" t="s">
        <v>2</v>
      </c>
      <c r="B36" s="365" t="s">
        <v>1</v>
      </c>
      <c r="C36" s="363"/>
      <c r="D36" s="365" t="s">
        <v>104</v>
      </c>
      <c r="E36" s="363"/>
      <c r="F36" s="130" t="s">
        <v>0</v>
      </c>
      <c r="H36" s="375" t="s">
        <v>19</v>
      </c>
      <c r="I36" s="376"/>
      <c r="J36" s="365" t="s">
        <v>104</v>
      </c>
      <c r="K36" s="366"/>
      <c r="L36" s="130" t="s">
        <v>0</v>
      </c>
      <c r="N36" s="373" t="s">
        <v>22</v>
      </c>
      <c r="O36" s="363"/>
      <c r="P36" s="130" t="s">
        <v>0</v>
      </c>
    </row>
    <row r="37" spans="1:16" x14ac:dyDescent="0.25">
      <c r="A37" s="378"/>
      <c r="B37" s="368" t="str">
        <f>B5</f>
        <v>jan-maio</v>
      </c>
      <c r="C37" s="370"/>
      <c r="D37" s="368" t="str">
        <f>B5</f>
        <v>jan-maio</v>
      </c>
      <c r="E37" s="370"/>
      <c r="F37" s="131" t="str">
        <f>F5</f>
        <v>2025/2024</v>
      </c>
      <c r="H37" s="371" t="str">
        <f>B5</f>
        <v>jan-maio</v>
      </c>
      <c r="I37" s="370"/>
      <c r="J37" s="368" t="str">
        <f>B5</f>
        <v>jan-maio</v>
      </c>
      <c r="K37" s="369"/>
      <c r="L37" s="131" t="str">
        <f>L5</f>
        <v>2025/2024</v>
      </c>
      <c r="N37" s="371" t="str">
        <f>B5</f>
        <v>jan-maio</v>
      </c>
      <c r="O37" s="369"/>
      <c r="P37" s="131" t="str">
        <f>P5</f>
        <v>2025/2024</v>
      </c>
    </row>
    <row r="38" spans="1:16" ht="19.5" customHeight="1" thickBot="1" x14ac:dyDescent="0.3">
      <c r="A38" s="379"/>
      <c r="B38" s="99">
        <f>B6</f>
        <v>2024</v>
      </c>
      <c r="C38" s="134">
        <f>C6</f>
        <v>2025</v>
      </c>
      <c r="D38" s="99">
        <f>B6</f>
        <v>2024</v>
      </c>
      <c r="E38" s="134">
        <f>C6</f>
        <v>2025</v>
      </c>
      <c r="F38" s="132" t="s">
        <v>1</v>
      </c>
      <c r="H38" s="25">
        <f>B6</f>
        <v>2024</v>
      </c>
      <c r="I38" s="134">
        <f>C6</f>
        <v>2025</v>
      </c>
      <c r="J38" s="99">
        <f>B6</f>
        <v>2024</v>
      </c>
      <c r="K38" s="134">
        <f>C6</f>
        <v>2025</v>
      </c>
      <c r="L38" s="259">
        <v>1000</v>
      </c>
      <c r="N38" s="25">
        <f>B6</f>
        <v>2024</v>
      </c>
      <c r="O38" s="134">
        <f>C6</f>
        <v>2025</v>
      </c>
      <c r="P38" s="132"/>
    </row>
    <row r="39" spans="1:16" ht="20.100000000000001" customHeight="1" x14ac:dyDescent="0.25">
      <c r="A39" s="38" t="s">
        <v>153</v>
      </c>
      <c r="B39" s="39">
        <v>2834.52</v>
      </c>
      <c r="C39" s="147">
        <v>1578.1200000000003</v>
      </c>
      <c r="D39" s="247">
        <f t="shared" ref="D39:D55" si="26">B39/$B$62</f>
        <v>0.51618942169710313</v>
      </c>
      <c r="E39" s="246">
        <f t="shared" ref="E39:E55" si="27">C39/$C$62</f>
        <v>0.46944245305188764</v>
      </c>
      <c r="F39" s="52">
        <f>(C39-B39)/B39</f>
        <v>-0.44324965073451578</v>
      </c>
      <c r="H39" s="39">
        <v>1038.0039999999999</v>
      </c>
      <c r="I39" s="147">
        <v>484.75799999999998</v>
      </c>
      <c r="J39" s="247">
        <f t="shared" ref="J39:J61" si="28">H39/$H$62</f>
        <v>0.36734038095669508</v>
      </c>
      <c r="K39" s="246">
        <f t="shared" ref="K39:K61" si="29">I39/$I$62</f>
        <v>0.27000631628900756</v>
      </c>
      <c r="L39" s="52">
        <f>(I39-H39)/H39</f>
        <v>-0.53299023895861664</v>
      </c>
      <c r="N39" s="27">
        <f t="shared" ref="N39:N62" si="30">(H39/B39)*10</f>
        <v>3.6620097935452911</v>
      </c>
      <c r="O39" s="151">
        <f t="shared" ref="O39:O62" si="31">(I39/C39)*10</f>
        <v>3.0717435936430681</v>
      </c>
      <c r="P39" s="61">
        <f t="shared" si="8"/>
        <v>-0.16118640669466103</v>
      </c>
    </row>
    <row r="40" spans="1:16" ht="20.100000000000001" customHeight="1" x14ac:dyDescent="0.25">
      <c r="A40" s="38" t="s">
        <v>166</v>
      </c>
      <c r="B40" s="19">
        <v>504.22</v>
      </c>
      <c r="C40" s="140">
        <v>419.83</v>
      </c>
      <c r="D40" s="247">
        <f t="shared" si="26"/>
        <v>9.1822612014772639E-2</v>
      </c>
      <c r="E40" s="215">
        <f t="shared" si="27"/>
        <v>0.12488658978073526</v>
      </c>
      <c r="F40" s="52">
        <f t="shared" ref="F40:F62" si="32">(C40-B40)/B40</f>
        <v>-0.16736741898377699</v>
      </c>
      <c r="H40" s="19">
        <v>307.48599999999999</v>
      </c>
      <c r="I40" s="140">
        <v>272.375</v>
      </c>
      <c r="J40" s="247">
        <f t="shared" si="28"/>
        <v>0.10881655983873892</v>
      </c>
      <c r="K40" s="215">
        <f t="shared" si="29"/>
        <v>0.15171068945580773</v>
      </c>
      <c r="L40" s="52">
        <f t="shared" ref="L40:L62" si="33">(I40-H40)/H40</f>
        <v>-0.11418731259309364</v>
      </c>
      <c r="N40" s="27">
        <f t="shared" si="30"/>
        <v>6.0982507635555905</v>
      </c>
      <c r="O40" s="152">
        <f t="shared" si="31"/>
        <v>6.4877450396589094</v>
      </c>
      <c r="P40" s="52">
        <f t="shared" si="8"/>
        <v>6.3869835991497328E-2</v>
      </c>
    </row>
    <row r="41" spans="1:16" ht="20.100000000000001" customHeight="1" x14ac:dyDescent="0.25">
      <c r="A41" s="38" t="s">
        <v>162</v>
      </c>
      <c r="B41" s="19">
        <v>629.75</v>
      </c>
      <c r="C41" s="140">
        <v>294.88</v>
      </c>
      <c r="D41" s="247">
        <f t="shared" si="26"/>
        <v>0.11468265819741992</v>
      </c>
      <c r="E41" s="215">
        <f t="shared" si="27"/>
        <v>8.7717784804666687E-2</v>
      </c>
      <c r="F41" s="52">
        <f t="shared" si="32"/>
        <v>-0.53175069472012704</v>
      </c>
      <c r="H41" s="19">
        <v>428.39</v>
      </c>
      <c r="I41" s="140">
        <v>268.86700000000002</v>
      </c>
      <c r="J41" s="247">
        <f t="shared" si="28"/>
        <v>0.15160340981156009</v>
      </c>
      <c r="K41" s="215">
        <f t="shared" si="29"/>
        <v>0.14975676160409238</v>
      </c>
      <c r="L41" s="52">
        <f t="shared" si="33"/>
        <v>-0.37237797334204809</v>
      </c>
      <c r="N41" s="27">
        <f t="shared" si="30"/>
        <v>6.8025406907502974</v>
      </c>
      <c r="O41" s="152">
        <f t="shared" si="31"/>
        <v>9.1178445469343465</v>
      </c>
      <c r="P41" s="52">
        <f t="shared" si="8"/>
        <v>0.34035869264733187</v>
      </c>
    </row>
    <row r="42" spans="1:16" ht="20.100000000000001" customHeight="1" x14ac:dyDescent="0.25">
      <c r="A42" s="38" t="s">
        <v>157</v>
      </c>
      <c r="B42" s="19">
        <v>641.12000000000012</v>
      </c>
      <c r="C42" s="140">
        <v>328.31000000000006</v>
      </c>
      <c r="D42" s="247">
        <f t="shared" si="26"/>
        <v>0.11675322877892794</v>
      </c>
      <c r="E42" s="215">
        <f t="shared" si="27"/>
        <v>9.7662187768652084E-2</v>
      </c>
      <c r="F42" s="52">
        <f t="shared" si="32"/>
        <v>-0.48791177938607438</v>
      </c>
      <c r="H42" s="19">
        <v>320.37299999999993</v>
      </c>
      <c r="I42" s="140">
        <v>173.84900000000002</v>
      </c>
      <c r="J42" s="247">
        <f t="shared" si="28"/>
        <v>0.11337715448903786</v>
      </c>
      <c r="K42" s="215">
        <f t="shared" si="29"/>
        <v>9.6832498031033387E-2</v>
      </c>
      <c r="L42" s="52">
        <f t="shared" si="33"/>
        <v>-0.45735439628183383</v>
      </c>
      <c r="N42" s="27">
        <f t="shared" si="30"/>
        <v>4.9970832293486378</v>
      </c>
      <c r="O42" s="152">
        <f t="shared" si="31"/>
        <v>5.2952697145990069</v>
      </c>
      <c r="P42" s="52">
        <f t="shared" si="8"/>
        <v>5.9672107020166086E-2</v>
      </c>
    </row>
    <row r="43" spans="1:16" ht="20.100000000000001" customHeight="1" x14ac:dyDescent="0.25">
      <c r="A43" s="38" t="s">
        <v>160</v>
      </c>
      <c r="B43" s="19">
        <v>280.66999999999996</v>
      </c>
      <c r="C43" s="140">
        <v>166.02</v>
      </c>
      <c r="D43" s="247">
        <f t="shared" si="26"/>
        <v>5.11123170722824E-2</v>
      </c>
      <c r="E43" s="215">
        <f t="shared" si="27"/>
        <v>4.938587436676195E-2</v>
      </c>
      <c r="F43" s="52">
        <f t="shared" si="32"/>
        <v>-0.40848683507321754</v>
      </c>
      <c r="H43" s="19">
        <v>190.541</v>
      </c>
      <c r="I43" s="140">
        <v>118.32000000000001</v>
      </c>
      <c r="J43" s="247">
        <f t="shared" si="28"/>
        <v>6.7430764744518937E-2</v>
      </c>
      <c r="K43" s="215">
        <f t="shared" si="29"/>
        <v>6.5903290597195671E-2</v>
      </c>
      <c r="L43" s="52">
        <f t="shared" si="33"/>
        <v>-0.37903128460541297</v>
      </c>
      <c r="N43" s="27">
        <f t="shared" si="30"/>
        <v>6.7887911069939797</v>
      </c>
      <c r="O43" s="152">
        <f t="shared" si="31"/>
        <v>7.126852186483557</v>
      </c>
      <c r="P43" s="52">
        <f t="shared" si="8"/>
        <v>4.9796948258033519E-2</v>
      </c>
    </row>
    <row r="44" spans="1:16" ht="20.100000000000001" customHeight="1" x14ac:dyDescent="0.25">
      <c r="A44" s="38" t="s">
        <v>164</v>
      </c>
      <c r="B44" s="19">
        <v>60.620000000000005</v>
      </c>
      <c r="C44" s="140">
        <v>66.22</v>
      </c>
      <c r="D44" s="247">
        <f t="shared" si="26"/>
        <v>1.1039400936764742E-2</v>
      </c>
      <c r="E44" s="215">
        <f t="shared" si="27"/>
        <v>1.9698425494319816E-2</v>
      </c>
      <c r="F44" s="52">
        <f t="shared" si="32"/>
        <v>9.2378752886835933E-2</v>
      </c>
      <c r="H44" s="19">
        <v>86.735000000000014</v>
      </c>
      <c r="I44" s="140">
        <v>99.911000000000001</v>
      </c>
      <c r="J44" s="247">
        <f t="shared" si="28"/>
        <v>3.0694744858670058E-2</v>
      </c>
      <c r="K44" s="215">
        <f t="shared" si="29"/>
        <v>5.5649625311497773E-2</v>
      </c>
      <c r="L44" s="52">
        <f t="shared" si="33"/>
        <v>0.15191099325531776</v>
      </c>
      <c r="N44" s="27">
        <f t="shared" si="30"/>
        <v>14.307984163642365</v>
      </c>
      <c r="O44" s="152">
        <f t="shared" si="31"/>
        <v>15.087737843551798</v>
      </c>
      <c r="P44" s="52">
        <f t="shared" si="8"/>
        <v>5.4497801436686262E-2</v>
      </c>
    </row>
    <row r="45" spans="1:16" ht="20.100000000000001" customHeight="1" x14ac:dyDescent="0.25">
      <c r="A45" s="38" t="s">
        <v>167</v>
      </c>
      <c r="B45" s="19">
        <v>186.98000000000002</v>
      </c>
      <c r="C45" s="140">
        <v>105.04</v>
      </c>
      <c r="D45" s="247">
        <f t="shared" si="26"/>
        <v>3.4050596950779798E-2</v>
      </c>
      <c r="E45" s="215">
        <f t="shared" si="27"/>
        <v>3.1246188672959134E-2</v>
      </c>
      <c r="F45" s="52">
        <f t="shared" si="32"/>
        <v>-0.43822868756016686</v>
      </c>
      <c r="H45" s="19">
        <v>141.018</v>
      </c>
      <c r="I45" s="140">
        <v>78.251000000000005</v>
      </c>
      <c r="J45" s="247">
        <f t="shared" si="28"/>
        <v>4.9905015627831138E-2</v>
      </c>
      <c r="K45" s="215">
        <f t="shared" si="29"/>
        <v>4.3585179111909726E-2</v>
      </c>
      <c r="L45" s="52">
        <f t="shared" si="33"/>
        <v>-0.4450992071934079</v>
      </c>
      <c r="N45" s="27">
        <f t="shared" si="30"/>
        <v>7.5418761364851852</v>
      </c>
      <c r="O45" s="152">
        <f t="shared" si="31"/>
        <v>7.449638233054074</v>
      </c>
      <c r="P45" s="52">
        <f t="shared" si="8"/>
        <v>-1.2230100542873367E-2</v>
      </c>
    </row>
    <row r="46" spans="1:16" ht="20.100000000000001" customHeight="1" x14ac:dyDescent="0.25">
      <c r="A46" s="38" t="s">
        <v>171</v>
      </c>
      <c r="B46" s="19">
        <v>32.5</v>
      </c>
      <c r="C46" s="140">
        <v>120.86</v>
      </c>
      <c r="D46" s="247">
        <f t="shared" si="26"/>
        <v>5.9185174933166287E-3</v>
      </c>
      <c r="E46" s="215">
        <f t="shared" si="27"/>
        <v>3.5952155017268096E-2</v>
      </c>
      <c r="F46" s="52">
        <f t="shared" si="32"/>
        <v>2.7187692307692308</v>
      </c>
      <c r="H46" s="19">
        <v>21.117999999999999</v>
      </c>
      <c r="I46" s="140">
        <v>55.921000000000006</v>
      </c>
      <c r="J46" s="247">
        <f t="shared" si="28"/>
        <v>7.4734723228845812E-3</v>
      </c>
      <c r="K46" s="215">
        <f t="shared" si="29"/>
        <v>3.1147548288419365E-2</v>
      </c>
      <c r="L46" s="52">
        <f t="shared" si="33"/>
        <v>1.6480253811914014</v>
      </c>
      <c r="N46" s="27">
        <f t="shared" si="30"/>
        <v>6.4978461538461527</v>
      </c>
      <c r="O46" s="152">
        <f t="shared" si="31"/>
        <v>4.6269237133873906</v>
      </c>
      <c r="P46" s="52">
        <f t="shared" si="8"/>
        <v>-0.2879296302439141</v>
      </c>
    </row>
    <row r="47" spans="1:16" ht="20.100000000000001" customHeight="1" x14ac:dyDescent="0.25">
      <c r="A47" s="38" t="s">
        <v>183</v>
      </c>
      <c r="B47" s="19">
        <v>107.53</v>
      </c>
      <c r="C47" s="140">
        <v>70.440000000000012</v>
      </c>
      <c r="D47" s="247">
        <f t="shared" si="26"/>
        <v>1.958209803250268E-2</v>
      </c>
      <c r="E47" s="215">
        <f t="shared" si="27"/>
        <v>2.095374647870565E-2</v>
      </c>
      <c r="F47" s="52">
        <f t="shared" si="32"/>
        <v>-0.34492699711708352</v>
      </c>
      <c r="H47" s="19">
        <v>67.666000000000011</v>
      </c>
      <c r="I47" s="140">
        <v>48.503999999999998</v>
      </c>
      <c r="J47" s="247">
        <f t="shared" si="28"/>
        <v>2.3946395406776597E-2</v>
      </c>
      <c r="K47" s="215">
        <f t="shared" si="29"/>
        <v>2.7016338802623212E-2</v>
      </c>
      <c r="L47" s="52">
        <f t="shared" si="33"/>
        <v>-0.28318505601040417</v>
      </c>
      <c r="N47" s="27">
        <f t="shared" si="30"/>
        <v>6.2927555100902088</v>
      </c>
      <c r="O47" s="152">
        <f t="shared" si="31"/>
        <v>6.8858603066439503</v>
      </c>
      <c r="P47" s="52">
        <f t="shared" si="8"/>
        <v>9.4252000670091041E-2</v>
      </c>
    </row>
    <row r="48" spans="1:16" ht="20.100000000000001" customHeight="1" x14ac:dyDescent="0.25">
      <c r="A48" s="38" t="s">
        <v>176</v>
      </c>
      <c r="B48" s="19">
        <v>17.54</v>
      </c>
      <c r="C48" s="140">
        <v>33.85</v>
      </c>
      <c r="D48" s="247">
        <f t="shared" si="26"/>
        <v>3.1941783640853437E-3</v>
      </c>
      <c r="E48" s="215">
        <f t="shared" si="27"/>
        <v>1.0069340123568799E-2</v>
      </c>
      <c r="F48" s="52">
        <f t="shared" ref="F48:F61" si="34">(C48-B48)/B48</f>
        <v>0.92987457240592952</v>
      </c>
      <c r="H48" s="19">
        <v>49.160000000000004</v>
      </c>
      <c r="I48" s="140">
        <v>46.777999999999999</v>
      </c>
      <c r="J48" s="247">
        <f t="shared" si="28"/>
        <v>1.7397286646131549E-2</v>
      </c>
      <c r="K48" s="215">
        <f t="shared" si="29"/>
        <v>2.605497065209279E-2</v>
      </c>
      <c r="L48" s="52">
        <f t="shared" ref="L48:L61" si="35">(I48-H48)/H48</f>
        <v>-4.8454027664768202E-2</v>
      </c>
      <c r="N48" s="27">
        <f t="shared" ref="N48:N51" si="36">(H48/B48)*10</f>
        <v>28.027366020524518</v>
      </c>
      <c r="O48" s="152">
        <f t="shared" ref="O48:O51" si="37">(I48/C48)*10</f>
        <v>13.819202363367797</v>
      </c>
      <c r="P48" s="52">
        <f t="shared" ref="P48:P51" si="38">(O48-N48)/N48</f>
        <v>-0.50693895554623447</v>
      </c>
    </row>
    <row r="49" spans="1:16" ht="20.100000000000001" customHeight="1" x14ac:dyDescent="0.25">
      <c r="A49" s="38" t="s">
        <v>161</v>
      </c>
      <c r="B49" s="19">
        <v>74.150000000000006</v>
      </c>
      <c r="C49" s="140">
        <v>50.9</v>
      </c>
      <c r="D49" s="247">
        <f t="shared" si="26"/>
        <v>1.3503325296290095E-2</v>
      </c>
      <c r="E49" s="215">
        <f t="shared" si="27"/>
        <v>1.5141193863800645E-2</v>
      </c>
      <c r="F49" s="52">
        <f t="shared" si="34"/>
        <v>-0.31355360755225903</v>
      </c>
      <c r="H49" s="19">
        <v>47.169000000000004</v>
      </c>
      <c r="I49" s="140">
        <v>39.556999999999995</v>
      </c>
      <c r="J49" s="247">
        <f t="shared" si="28"/>
        <v>1.6692689459141152E-2</v>
      </c>
      <c r="K49" s="215">
        <f t="shared" si="29"/>
        <v>2.2032931593587463E-2</v>
      </c>
      <c r="L49" s="52">
        <f t="shared" si="35"/>
        <v>-0.16137717568742199</v>
      </c>
      <c r="N49" s="27">
        <f t="shared" si="36"/>
        <v>6.3612946729602164</v>
      </c>
      <c r="O49" s="152">
        <f t="shared" si="37"/>
        <v>7.771512770137524</v>
      </c>
      <c r="P49" s="52">
        <f t="shared" si="38"/>
        <v>0.22168727746125069</v>
      </c>
    </row>
    <row r="50" spans="1:16" ht="20.100000000000001" customHeight="1" x14ac:dyDescent="0.25">
      <c r="A50" s="38" t="s">
        <v>173</v>
      </c>
      <c r="B50" s="19">
        <v>32.569999999999993</v>
      </c>
      <c r="C50" s="140">
        <v>35.61</v>
      </c>
      <c r="D50" s="247">
        <f t="shared" si="26"/>
        <v>5.9312650694560787E-3</v>
      </c>
      <c r="E50" s="215">
        <f t="shared" si="27"/>
        <v>1.0592886316108861E-2</v>
      </c>
      <c r="F50" s="52">
        <f t="shared" si="34"/>
        <v>9.3337427080135302E-2</v>
      </c>
      <c r="H50" s="19">
        <v>41.609000000000002</v>
      </c>
      <c r="I50" s="140">
        <v>32.899000000000001</v>
      </c>
      <c r="J50" s="247">
        <f t="shared" si="28"/>
        <v>1.472505492389926E-2</v>
      </c>
      <c r="K50" s="215">
        <f t="shared" si="29"/>
        <v>1.8324479017555278E-2</v>
      </c>
      <c r="L50" s="52">
        <f t="shared" si="35"/>
        <v>-0.20932971232185346</v>
      </c>
      <c r="N50" s="27">
        <f t="shared" si="36"/>
        <v>12.775253300583362</v>
      </c>
      <c r="O50" s="152">
        <f t="shared" si="37"/>
        <v>9.2386969952260607</v>
      </c>
      <c r="P50" s="52">
        <f t="shared" si="38"/>
        <v>-0.27682866414835078</v>
      </c>
    </row>
    <row r="51" spans="1:16" ht="20.100000000000001" customHeight="1" x14ac:dyDescent="0.25">
      <c r="A51" s="38" t="s">
        <v>169</v>
      </c>
      <c r="B51" s="19">
        <v>40.57</v>
      </c>
      <c r="C51" s="140">
        <v>33.489999999999995</v>
      </c>
      <c r="D51" s="247">
        <f t="shared" si="26"/>
        <v>7.388130913964789E-3</v>
      </c>
      <c r="E51" s="215">
        <f t="shared" si="27"/>
        <v>9.9622511296401477E-3</v>
      </c>
      <c r="F51" s="52">
        <f t="shared" si="34"/>
        <v>-0.17451318708405239</v>
      </c>
      <c r="H51" s="19">
        <v>33.329000000000001</v>
      </c>
      <c r="I51" s="140">
        <v>25.945</v>
      </c>
      <c r="J51" s="247">
        <f t="shared" si="28"/>
        <v>1.1794836587244067E-2</v>
      </c>
      <c r="K51" s="215">
        <f t="shared" si="29"/>
        <v>1.4451156816634902E-2</v>
      </c>
      <c r="L51" s="52">
        <f t="shared" si="35"/>
        <v>-0.22154880134417476</v>
      </c>
      <c r="N51" s="27">
        <f t="shared" si="36"/>
        <v>8.2151836332265233</v>
      </c>
      <c r="O51" s="152">
        <f t="shared" si="37"/>
        <v>7.7470886831890127</v>
      </c>
      <c r="P51" s="52">
        <f t="shared" si="38"/>
        <v>-5.6979243670742613E-2</v>
      </c>
    </row>
    <row r="52" spans="1:16" ht="20.100000000000001" customHeight="1" x14ac:dyDescent="0.25">
      <c r="A52" s="38" t="s">
        <v>180</v>
      </c>
      <c r="B52" s="19">
        <v>15.31</v>
      </c>
      <c r="C52" s="140">
        <v>11.75</v>
      </c>
      <c r="D52" s="247">
        <f t="shared" si="26"/>
        <v>2.7880770099285414E-3</v>
      </c>
      <c r="E52" s="215">
        <f t="shared" si="27"/>
        <v>3.4952657740600704E-3</v>
      </c>
      <c r="F52" s="52">
        <f t="shared" si="34"/>
        <v>-0.23252775963422603</v>
      </c>
      <c r="H52" s="19">
        <v>12.788</v>
      </c>
      <c r="I52" s="140">
        <v>10.577</v>
      </c>
      <c r="J52" s="247">
        <f t="shared" si="28"/>
        <v>4.5255594310563514E-3</v>
      </c>
      <c r="K52" s="215">
        <f t="shared" si="29"/>
        <v>5.8913041298727063E-3</v>
      </c>
      <c r="L52" s="52">
        <f t="shared" si="35"/>
        <v>-0.1728964654363466</v>
      </c>
      <c r="N52" s="27">
        <f t="shared" si="30"/>
        <v>8.3527106466361865</v>
      </c>
      <c r="O52" s="152">
        <f t="shared" si="31"/>
        <v>9.0017021276595734</v>
      </c>
      <c r="P52" s="52">
        <f t="shared" si="8"/>
        <v>7.7698307588896259E-2</v>
      </c>
    </row>
    <row r="53" spans="1:16" ht="20.100000000000001" customHeight="1" x14ac:dyDescent="0.25">
      <c r="A53" s="38" t="s">
        <v>182</v>
      </c>
      <c r="B53" s="19">
        <v>4.0199999999999996</v>
      </c>
      <c r="C53" s="140">
        <v>13.999999999999998</v>
      </c>
      <c r="D53" s="247">
        <f t="shared" si="26"/>
        <v>7.3207508686562602E-4</v>
      </c>
      <c r="E53" s="215">
        <f t="shared" si="27"/>
        <v>4.1645719861141258E-3</v>
      </c>
      <c r="F53" s="52">
        <f t="shared" si="34"/>
        <v>2.4825870646766171</v>
      </c>
      <c r="H53" s="19">
        <v>13.116000000000001</v>
      </c>
      <c r="I53" s="140">
        <v>9.9380000000000006</v>
      </c>
      <c r="J53" s="247">
        <f t="shared" si="28"/>
        <v>4.6416357129914852E-3</v>
      </c>
      <c r="K53" s="215">
        <f t="shared" si="29"/>
        <v>5.53538625722558E-3</v>
      </c>
      <c r="L53" s="52">
        <f t="shared" si="35"/>
        <v>-0.24229948154925285</v>
      </c>
      <c r="N53" s="27">
        <f t="shared" ref="N53:N54" si="39">(H53/B53)*10</f>
        <v>32.626865671641795</v>
      </c>
      <c r="O53" s="152">
        <f t="shared" ref="O53:O54" si="40">(I53/C53)*10</f>
        <v>7.0985714285714296</v>
      </c>
      <c r="P53" s="52">
        <f t="shared" ref="P53:P54" si="41">(O53-N53)/N53</f>
        <v>-0.78243170827342834</v>
      </c>
    </row>
    <row r="54" spans="1:16" ht="20.100000000000001" customHeight="1" x14ac:dyDescent="0.25">
      <c r="A54" s="38" t="s">
        <v>205</v>
      </c>
      <c r="B54" s="19">
        <v>6.32</v>
      </c>
      <c r="C54" s="140">
        <v>8.7100000000000009</v>
      </c>
      <c r="D54" s="247">
        <f t="shared" si="26"/>
        <v>1.15092401716188E-3</v>
      </c>
      <c r="E54" s="215">
        <f t="shared" si="27"/>
        <v>2.590958714218146E-3</v>
      </c>
      <c r="F54" s="52">
        <f t="shared" si="34"/>
        <v>0.37816455696202539</v>
      </c>
      <c r="H54" s="19">
        <v>6.1240000000000006</v>
      </c>
      <c r="I54" s="140">
        <v>8.09</v>
      </c>
      <c r="J54" s="247">
        <f t="shared" si="28"/>
        <v>2.1672291175937673E-3</v>
      </c>
      <c r="K54" s="215">
        <f t="shared" si="29"/>
        <v>4.5060650856263767E-3</v>
      </c>
      <c r="L54" s="52">
        <f t="shared" si="35"/>
        <v>0.32103200522534275</v>
      </c>
      <c r="N54" s="27">
        <f t="shared" si="39"/>
        <v>9.68987341772152</v>
      </c>
      <c r="O54" s="152">
        <f t="shared" si="40"/>
        <v>9.2881745120551091</v>
      </c>
      <c r="P54" s="52">
        <f t="shared" si="41"/>
        <v>-4.1455536966226593E-2</v>
      </c>
    </row>
    <row r="55" spans="1:16" ht="20.100000000000001" customHeight="1" x14ac:dyDescent="0.25">
      <c r="A55" s="38" t="s">
        <v>178</v>
      </c>
      <c r="B55" s="19">
        <v>0.18</v>
      </c>
      <c r="C55" s="140">
        <v>10.99</v>
      </c>
      <c r="D55" s="247">
        <f t="shared" si="26"/>
        <v>3.2779481501445946E-5</v>
      </c>
      <c r="E55" s="215">
        <f t="shared" si="27"/>
        <v>3.2691890090995892E-3</v>
      </c>
      <c r="F55" s="52">
        <f t="shared" si="34"/>
        <v>60.055555555555557</v>
      </c>
      <c r="H55" s="19">
        <v>0.31700000000000006</v>
      </c>
      <c r="I55" s="140">
        <v>7.403999999999999</v>
      </c>
      <c r="J55" s="247">
        <f t="shared" si="28"/>
        <v>1.1218347979706473E-4</v>
      </c>
      <c r="K55" s="215">
        <f t="shared" si="29"/>
        <v>4.1239685901084911E-3</v>
      </c>
      <c r="L55" s="52">
        <f t="shared" ref="L55:L60" si="42">(I55-H55)/H55</f>
        <v>22.356466876971602</v>
      </c>
      <c r="N55" s="27">
        <f t="shared" ref="N55" si="43">(H55/B55)*10</f>
        <v>17.611111111111114</v>
      </c>
      <c r="O55" s="152">
        <f t="shared" ref="O55" si="44">(I55/C55)*10</f>
        <v>6.7370336669699711</v>
      </c>
      <c r="P55" s="52">
        <f t="shared" ref="P55" si="45">(O55-N55)/N55</f>
        <v>-0.61745550156006479</v>
      </c>
    </row>
    <row r="56" spans="1:16" ht="20.100000000000001" customHeight="1" x14ac:dyDescent="0.25">
      <c r="A56" s="38" t="s">
        <v>184</v>
      </c>
      <c r="B56" s="19">
        <v>7.25</v>
      </c>
      <c r="C56" s="140">
        <v>2.8299999999999996</v>
      </c>
      <c r="D56" s="247">
        <f t="shared" ref="D56:D57" si="46">B56/$B$62</f>
        <v>1.3202846715860172E-3</v>
      </c>
      <c r="E56" s="215">
        <f t="shared" ref="E56:E57" si="47">C56/$C$62</f>
        <v>8.4183848005021261E-4</v>
      </c>
      <c r="F56" s="52">
        <f t="shared" si="34"/>
        <v>-0.60965517241379308</v>
      </c>
      <c r="H56" s="19">
        <v>4.6099999999999994</v>
      </c>
      <c r="I56" s="140">
        <v>3.7159999999999997</v>
      </c>
      <c r="J56" s="247">
        <f t="shared" si="28"/>
        <v>1.6314379869541583E-3</v>
      </c>
      <c r="K56" s="215">
        <f t="shared" si="29"/>
        <v>2.069782182717876E-3</v>
      </c>
      <c r="L56" s="52">
        <f t="shared" si="42"/>
        <v>-0.19392624728850322</v>
      </c>
      <c r="N56" s="27">
        <f t="shared" ref="N56:N60" si="48">(H56/B56)*10</f>
        <v>6.3586206896551714</v>
      </c>
      <c r="O56" s="152">
        <f t="shared" ref="O56:O60" si="49">(I56/C56)*10</f>
        <v>13.130742049469966</v>
      </c>
      <c r="P56" s="52">
        <f t="shared" ref="P56:P60" si="50">(O56-N56)/N56</f>
        <v>1.0650299318580752</v>
      </c>
    </row>
    <row r="57" spans="1:16" ht="20.100000000000001" customHeight="1" x14ac:dyDescent="0.25">
      <c r="A57" s="38" t="s">
        <v>186</v>
      </c>
      <c r="B57" s="19">
        <v>0.05</v>
      </c>
      <c r="C57" s="140">
        <v>1.7</v>
      </c>
      <c r="D57" s="247">
        <f t="shared" si="46"/>
        <v>9.1054115281794299E-6</v>
      </c>
      <c r="E57" s="215">
        <f t="shared" si="47"/>
        <v>5.0569802688528681E-4</v>
      </c>
      <c r="F57" s="52">
        <f t="shared" si="34"/>
        <v>32.999999999999993</v>
      </c>
      <c r="H57" s="19">
        <v>7.2000000000000008E-2</v>
      </c>
      <c r="I57" s="140">
        <v>2.347</v>
      </c>
      <c r="J57" s="247">
        <f t="shared" si="28"/>
        <v>2.5480159449175583E-5</v>
      </c>
      <c r="K57" s="215">
        <f t="shared" si="29"/>
        <v>1.3072601676100257E-3</v>
      </c>
      <c r="L57" s="52">
        <f t="shared" si="42"/>
        <v>31.597222222222218</v>
      </c>
      <c r="N57" s="27">
        <f t="shared" si="48"/>
        <v>14.400000000000002</v>
      </c>
      <c r="O57" s="152">
        <f t="shared" si="49"/>
        <v>13.805882352941177</v>
      </c>
      <c r="P57" s="52">
        <f t="shared" si="50"/>
        <v>-4.1258169934640619E-2</v>
      </c>
    </row>
    <row r="58" spans="1:16" ht="20.100000000000001" customHeight="1" x14ac:dyDescent="0.25">
      <c r="A58" s="38" t="s">
        <v>187</v>
      </c>
      <c r="B58" s="19">
        <v>8.98</v>
      </c>
      <c r="C58" s="140">
        <v>1.86</v>
      </c>
      <c r="D58" s="247">
        <f>B58/$B$62</f>
        <v>1.6353319104610256E-3</v>
      </c>
      <c r="E58" s="215">
        <f>C58/$C$62</f>
        <v>5.532931352980197E-4</v>
      </c>
      <c r="F58" s="52">
        <f t="shared" si="34"/>
        <v>-0.79287305122494434</v>
      </c>
      <c r="H58" s="19">
        <v>9.8019999999999996</v>
      </c>
      <c r="I58" s="140">
        <v>2.1980000000000004</v>
      </c>
      <c r="J58" s="247">
        <f t="shared" si="28"/>
        <v>3.4688405961224864E-3</v>
      </c>
      <c r="K58" s="215">
        <f t="shared" si="29"/>
        <v>1.2242683631899602E-3</v>
      </c>
      <c r="L58" s="52">
        <f t="shared" si="42"/>
        <v>-0.77576004896959794</v>
      </c>
      <c r="N58" s="27">
        <f t="shared" si="48"/>
        <v>10.915367483296212</v>
      </c>
      <c r="O58" s="152">
        <f t="shared" si="49"/>
        <v>11.81720430107527</v>
      </c>
      <c r="P58" s="52">
        <f t="shared" si="50"/>
        <v>8.2620838845704384E-2</v>
      </c>
    </row>
    <row r="59" spans="1:16" ht="20.100000000000001" customHeight="1" x14ac:dyDescent="0.25">
      <c r="A59" s="38" t="s">
        <v>181</v>
      </c>
      <c r="B59" s="19"/>
      <c r="C59" s="140">
        <v>2.25</v>
      </c>
      <c r="D59" s="247">
        <f>B59/$B$62</f>
        <v>0</v>
      </c>
      <c r="E59" s="215">
        <f>C59/$C$62</f>
        <v>6.69306212054056E-4</v>
      </c>
      <c r="F59" s="52" t="e">
        <f t="shared" si="34"/>
        <v>#DIV/0!</v>
      </c>
      <c r="H59" s="19"/>
      <c r="I59" s="140">
        <v>1.9039999999999999</v>
      </c>
      <c r="J59" s="247">
        <f t="shared" si="28"/>
        <v>0</v>
      </c>
      <c r="K59" s="215">
        <f t="shared" si="29"/>
        <v>1.0605127222537234E-3</v>
      </c>
      <c r="L59" s="52" t="e">
        <f t="shared" si="42"/>
        <v>#DIV/0!</v>
      </c>
      <c r="N59" s="27" t="e">
        <f t="shared" si="48"/>
        <v>#DIV/0!</v>
      </c>
      <c r="O59" s="152">
        <f t="shared" si="49"/>
        <v>8.4622222222222216</v>
      </c>
      <c r="P59" s="52" t="e">
        <f t="shared" si="50"/>
        <v>#DIV/0!</v>
      </c>
    </row>
    <row r="60" spans="1:16" ht="20.100000000000001" customHeight="1" x14ac:dyDescent="0.25">
      <c r="A60" s="38" t="s">
        <v>179</v>
      </c>
      <c r="B60" s="19">
        <v>0.64</v>
      </c>
      <c r="C60" s="140">
        <v>1.1299999999999999</v>
      </c>
      <c r="D60" s="247">
        <f>B60/$B$62</f>
        <v>1.165492675606967E-4</v>
      </c>
      <c r="E60" s="215">
        <f>C60/$C$62</f>
        <v>3.361404531649259E-4</v>
      </c>
      <c r="F60" s="52">
        <f t="shared" si="34"/>
        <v>0.76562499999999978</v>
      </c>
      <c r="H60" s="19">
        <v>0.76800000000000002</v>
      </c>
      <c r="I60" s="140">
        <v>1.3149999999999999</v>
      </c>
      <c r="J60" s="247">
        <f t="shared" si="28"/>
        <v>2.7178836745787285E-4</v>
      </c>
      <c r="K60" s="215">
        <f t="shared" si="29"/>
        <v>7.3244444840527641E-4</v>
      </c>
      <c r="L60" s="52">
        <f t="shared" si="42"/>
        <v>0.71223958333333326</v>
      </c>
      <c r="N60" s="27">
        <f t="shared" si="48"/>
        <v>12</v>
      </c>
      <c r="O60" s="152">
        <f t="shared" si="49"/>
        <v>11.637168141592921</v>
      </c>
      <c r="P60" s="52">
        <f t="shared" si="50"/>
        <v>-3.0235988200589887E-2</v>
      </c>
    </row>
    <row r="61" spans="1:16" ht="20.100000000000001" customHeight="1" thickBot="1" x14ac:dyDescent="0.3">
      <c r="A61" s="8" t="s">
        <v>17</v>
      </c>
      <c r="B61" s="19">
        <f>B62-SUM(B39:B60)</f>
        <v>5.75</v>
      </c>
      <c r="C61" s="140">
        <f>C62-SUM(C39:C60)</f>
        <v>2.9000000000005457</v>
      </c>
      <c r="D61" s="247">
        <f>B61/$B$62</f>
        <v>1.0471223257406345E-3</v>
      </c>
      <c r="E61" s="215">
        <f>C61/$C$62</f>
        <v>8.6266133998094566E-4</v>
      </c>
      <c r="F61" s="52">
        <f t="shared" si="34"/>
        <v>-0.49565217391294858</v>
      </c>
      <c r="H61" s="19">
        <f>H62-SUM(H39:H60)</f>
        <v>5.532999999999447</v>
      </c>
      <c r="I61" s="140">
        <f>I62-SUM(I39:I60)</f>
        <v>1.9339999999999691</v>
      </c>
      <c r="J61" s="247">
        <f t="shared" si="28"/>
        <v>1.9580794754482556E-3</v>
      </c>
      <c r="K61" s="215">
        <f t="shared" si="29"/>
        <v>1.0772224815329139E-3</v>
      </c>
      <c r="L61" s="52">
        <f t="shared" si="35"/>
        <v>-0.65046087113678608</v>
      </c>
      <c r="N61" s="27">
        <f t="shared" ref="N61" si="51">(H61/B61)*10</f>
        <v>9.6226086956512127</v>
      </c>
      <c r="O61" s="152">
        <f t="shared" ref="O61" si="52">(I61/C61)*10</f>
        <v>6.668965517240018</v>
      </c>
      <c r="P61" s="52">
        <f t="shared" ref="P61" si="53">(O61-N61)/N61</f>
        <v>-0.30694827897824084</v>
      </c>
    </row>
    <row r="62" spans="1:16" ht="26.25" customHeight="1" thickBot="1" x14ac:dyDescent="0.3">
      <c r="A62" s="12" t="s">
        <v>18</v>
      </c>
      <c r="B62" s="17">
        <v>5491.2399999999989</v>
      </c>
      <c r="C62" s="145">
        <v>3361.6900000000005</v>
      </c>
      <c r="D62" s="253">
        <f>SUM(D39:D61)</f>
        <v>1.0000000000000002</v>
      </c>
      <c r="E62" s="254">
        <f>SUM(E39:E61)</f>
        <v>0.99999999999999989</v>
      </c>
      <c r="F62" s="57">
        <f t="shared" si="32"/>
        <v>-0.3878085823966898</v>
      </c>
      <c r="G62" s="1"/>
      <c r="H62" s="17">
        <v>2825.7279999999996</v>
      </c>
      <c r="I62" s="145">
        <v>1795.3579999999997</v>
      </c>
      <c r="J62" s="253">
        <f>SUM(J39:J61)</f>
        <v>0.99999999999999989</v>
      </c>
      <c r="K62" s="254">
        <f>SUM(K39:K61)</f>
        <v>1.0000000000000002</v>
      </c>
      <c r="L62" s="57">
        <f t="shared" si="33"/>
        <v>-0.36463877627287555</v>
      </c>
      <c r="M62" s="1"/>
      <c r="N62" s="29">
        <f t="shared" si="30"/>
        <v>5.1458832613398799</v>
      </c>
      <c r="O62" s="146">
        <f t="shared" si="31"/>
        <v>5.340641165604203</v>
      </c>
      <c r="P62" s="57">
        <f t="shared" si="8"/>
        <v>3.7847322679763276E-2</v>
      </c>
    </row>
    <row r="64" spans="1:16" ht="15.75" thickBot="1" x14ac:dyDescent="0.3"/>
    <row r="65" spans="1:16" x14ac:dyDescent="0.25">
      <c r="A65" s="377" t="s">
        <v>15</v>
      </c>
      <c r="B65" s="365" t="s">
        <v>1</v>
      </c>
      <c r="C65" s="363"/>
      <c r="D65" s="365" t="s">
        <v>104</v>
      </c>
      <c r="E65" s="363"/>
      <c r="F65" s="130" t="s">
        <v>0</v>
      </c>
      <c r="H65" s="375" t="s">
        <v>19</v>
      </c>
      <c r="I65" s="376"/>
      <c r="J65" s="365" t="s">
        <v>104</v>
      </c>
      <c r="K65" s="366"/>
      <c r="L65" s="130" t="s">
        <v>0</v>
      </c>
      <c r="N65" s="373" t="s">
        <v>22</v>
      </c>
      <c r="O65" s="363"/>
      <c r="P65" s="130" t="s">
        <v>0</v>
      </c>
    </row>
    <row r="66" spans="1:16" x14ac:dyDescent="0.25">
      <c r="A66" s="378"/>
      <c r="B66" s="368" t="str">
        <f>B5</f>
        <v>jan-maio</v>
      </c>
      <c r="C66" s="370"/>
      <c r="D66" s="368" t="str">
        <f>B5</f>
        <v>jan-maio</v>
      </c>
      <c r="E66" s="370"/>
      <c r="F66" s="131" t="str">
        <f>F37</f>
        <v>2025/2024</v>
      </c>
      <c r="H66" s="371" t="str">
        <f>B5</f>
        <v>jan-maio</v>
      </c>
      <c r="I66" s="370"/>
      <c r="J66" s="368" t="str">
        <f>B5</f>
        <v>jan-maio</v>
      </c>
      <c r="K66" s="369"/>
      <c r="L66" s="131" t="str">
        <f>L37</f>
        <v>2025/2024</v>
      </c>
      <c r="N66" s="371" t="str">
        <f>B5</f>
        <v>jan-maio</v>
      </c>
      <c r="O66" s="369"/>
      <c r="P66" s="131" t="str">
        <f>P37</f>
        <v>2025/2024</v>
      </c>
    </row>
    <row r="67" spans="1:16" ht="19.5" customHeight="1" thickBot="1" x14ac:dyDescent="0.3">
      <c r="A67" s="379"/>
      <c r="B67" s="99">
        <f>B6</f>
        <v>2024</v>
      </c>
      <c r="C67" s="134">
        <f>C6</f>
        <v>2025</v>
      </c>
      <c r="D67" s="99">
        <f>B6</f>
        <v>2024</v>
      </c>
      <c r="E67" s="134">
        <f>C6</f>
        <v>2025</v>
      </c>
      <c r="F67" s="132" t="s">
        <v>1</v>
      </c>
      <c r="H67" s="25">
        <f>B6</f>
        <v>2024</v>
      </c>
      <c r="I67" s="134">
        <f>C6</f>
        <v>2025</v>
      </c>
      <c r="J67" s="99">
        <f>B6</f>
        <v>2024</v>
      </c>
      <c r="K67" s="134">
        <f>C6</f>
        <v>2025</v>
      </c>
      <c r="L67" s="259">
        <v>1000</v>
      </c>
      <c r="N67" s="25">
        <f>B6</f>
        <v>2024</v>
      </c>
      <c r="O67" s="134">
        <f>C6</f>
        <v>2025</v>
      </c>
      <c r="P67" s="132" t="s">
        <v>23</v>
      </c>
    </row>
    <row r="68" spans="1:16" ht="20.100000000000001" customHeight="1" x14ac:dyDescent="0.25">
      <c r="A68" s="38" t="s">
        <v>154</v>
      </c>
      <c r="B68" s="39">
        <v>1189.5300000000002</v>
      </c>
      <c r="C68" s="147">
        <v>796.73</v>
      </c>
      <c r="D68" s="247">
        <f t="shared" ref="D68:D78" si="54">B68/$B$95</f>
        <v>0.28080052688606094</v>
      </c>
      <c r="E68" s="246">
        <f t="shared" ref="E68:E78" si="55">C68/$C$95</f>
        <v>0.2149983134318289</v>
      </c>
      <c r="F68" s="61">
        <f t="shared" ref="F68:F94" si="56">(C68-B68)/B68</f>
        <v>-0.3302144544483957</v>
      </c>
      <c r="H68" s="19">
        <v>1429.4010000000001</v>
      </c>
      <c r="I68" s="147">
        <v>945.99499999999989</v>
      </c>
      <c r="J68" s="245">
        <f t="shared" ref="J68:J78" si="57">H68/$H$95</f>
        <v>0.38874109328256745</v>
      </c>
      <c r="K68" s="246">
        <f t="shared" ref="K68:K78" si="58">I68/$I$95</f>
        <v>0.29250795356829129</v>
      </c>
      <c r="L68" s="61">
        <f t="shared" ref="L68:L94" si="59">(I68-H68)/H68</f>
        <v>-0.33818781433621509</v>
      </c>
      <c r="N68" s="41">
        <f t="shared" ref="N68:N69" si="60">(H68/B68)*10</f>
        <v>12.016519129404049</v>
      </c>
      <c r="O68" s="149">
        <f t="shared" ref="O68:O69" si="61">(I68/C68)*10</f>
        <v>11.87347030989168</v>
      </c>
      <c r="P68" s="61">
        <f t="shared" si="8"/>
        <v>-1.1904347504622478E-2</v>
      </c>
    </row>
    <row r="69" spans="1:16" ht="20.100000000000001" customHeight="1" x14ac:dyDescent="0.25">
      <c r="A69" s="38" t="s">
        <v>172</v>
      </c>
      <c r="B69" s="19">
        <v>948.84999999999991</v>
      </c>
      <c r="C69" s="140">
        <v>863.07000000000016</v>
      </c>
      <c r="D69" s="247">
        <f t="shared" si="54"/>
        <v>0.22398559089374698</v>
      </c>
      <c r="E69" s="215">
        <f t="shared" si="55"/>
        <v>0.23290022262699861</v>
      </c>
      <c r="F69" s="52">
        <f t="shared" si="56"/>
        <v>-9.0404173473151453E-2</v>
      </c>
      <c r="H69" s="19">
        <v>558.96299999999997</v>
      </c>
      <c r="I69" s="140">
        <v>543.68300000000011</v>
      </c>
      <c r="J69" s="214">
        <f t="shared" si="57"/>
        <v>0.15201604568942076</v>
      </c>
      <c r="K69" s="215">
        <f t="shared" si="58"/>
        <v>0.16811040409290678</v>
      </c>
      <c r="L69" s="52">
        <f t="shared" si="59"/>
        <v>-2.7336335320942279E-2</v>
      </c>
      <c r="N69" s="40">
        <f t="shared" si="60"/>
        <v>5.8909522053011543</v>
      </c>
      <c r="O69" s="143">
        <f t="shared" si="61"/>
        <v>6.2994079275145696</v>
      </c>
      <c r="P69" s="52">
        <f t="shared" si="8"/>
        <v>6.9336112054321858E-2</v>
      </c>
    </row>
    <row r="70" spans="1:16" ht="20.100000000000001" customHeight="1" x14ac:dyDescent="0.25">
      <c r="A70" s="38" t="s">
        <v>156</v>
      </c>
      <c r="B70" s="19">
        <v>736.20999999999981</v>
      </c>
      <c r="C70" s="140">
        <v>515.69999999999993</v>
      </c>
      <c r="D70" s="247">
        <f t="shared" si="54"/>
        <v>0.17378977907138687</v>
      </c>
      <c r="E70" s="215">
        <f t="shared" si="55"/>
        <v>0.13916211293260469</v>
      </c>
      <c r="F70" s="52">
        <f t="shared" si="56"/>
        <v>-0.29952051724372114</v>
      </c>
      <c r="H70" s="19">
        <v>545.3599999999999</v>
      </c>
      <c r="I70" s="140">
        <v>530.93299999999999</v>
      </c>
      <c r="J70" s="214">
        <f t="shared" si="57"/>
        <v>0.14831656241501226</v>
      </c>
      <c r="K70" s="215">
        <f t="shared" si="58"/>
        <v>0.16416801918812848</v>
      </c>
      <c r="L70" s="52">
        <f t="shared" si="59"/>
        <v>-2.6454085374798132E-2</v>
      </c>
      <c r="N70" s="40">
        <f t="shared" ref="N70:N75" si="62">(H70/B70)*10</f>
        <v>7.4076690074842775</v>
      </c>
      <c r="O70" s="143">
        <f t="shared" ref="O70:O75" si="63">(I70/C70)*10</f>
        <v>10.295384913709523</v>
      </c>
      <c r="P70" s="52">
        <f t="shared" ref="P70:P75" si="64">(O70-N70)/N70</f>
        <v>0.38982788017494641</v>
      </c>
    </row>
    <row r="71" spans="1:16" ht="20.100000000000001" customHeight="1" x14ac:dyDescent="0.25">
      <c r="A71" s="38" t="s">
        <v>168</v>
      </c>
      <c r="B71" s="19">
        <v>97.080000000000013</v>
      </c>
      <c r="C71" s="140">
        <v>90.44</v>
      </c>
      <c r="D71" s="247">
        <f t="shared" si="54"/>
        <v>2.2916710927928505E-2</v>
      </c>
      <c r="E71" s="215">
        <f t="shared" si="55"/>
        <v>2.4405316062875257E-2</v>
      </c>
      <c r="F71" s="52">
        <f t="shared" si="56"/>
        <v>-6.8397198187062358E-2</v>
      </c>
      <c r="H71" s="19">
        <v>237.02499999999998</v>
      </c>
      <c r="I71" s="140">
        <v>219.46999999999997</v>
      </c>
      <c r="J71" s="214">
        <f t="shared" si="57"/>
        <v>6.4461517541474042E-2</v>
      </c>
      <c r="K71" s="215">
        <f t="shared" si="58"/>
        <v>6.7861585494249851E-2</v>
      </c>
      <c r="L71" s="52">
        <f t="shared" si="59"/>
        <v>-7.406391730830085E-2</v>
      </c>
      <c r="N71" s="40">
        <f t="shared" si="62"/>
        <v>24.415430572723519</v>
      </c>
      <c r="O71" s="143">
        <f t="shared" si="63"/>
        <v>24.266917293233078</v>
      </c>
      <c r="P71" s="52">
        <f t="shared" si="64"/>
        <v>-6.0827630726429738E-3</v>
      </c>
    </row>
    <row r="72" spans="1:16" ht="20.100000000000001" customHeight="1" x14ac:dyDescent="0.25">
      <c r="A72" s="38" t="s">
        <v>159</v>
      </c>
      <c r="B72" s="19">
        <v>208.44</v>
      </c>
      <c r="C72" s="140">
        <v>228.16</v>
      </c>
      <c r="D72" s="247">
        <f t="shared" si="54"/>
        <v>4.9204359557245746E-2</v>
      </c>
      <c r="E72" s="215">
        <f t="shared" si="55"/>
        <v>6.156918302637792E-2</v>
      </c>
      <c r="F72" s="52">
        <f t="shared" si="56"/>
        <v>9.4607560928804443E-2</v>
      </c>
      <c r="H72" s="19">
        <v>176.911</v>
      </c>
      <c r="I72" s="140">
        <v>186.57399999999998</v>
      </c>
      <c r="J72" s="214">
        <f t="shared" si="57"/>
        <v>4.8112863747620353E-2</v>
      </c>
      <c r="K72" s="215">
        <f t="shared" si="58"/>
        <v>5.7689923233262733E-2</v>
      </c>
      <c r="L72" s="52">
        <f t="shared" si="59"/>
        <v>5.4620684977191823E-2</v>
      </c>
      <c r="N72" s="40">
        <f t="shared" si="62"/>
        <v>8.4873824601803882</v>
      </c>
      <c r="O72" s="143">
        <f t="shared" si="63"/>
        <v>8.177331697054699</v>
      </c>
      <c r="P72" s="52">
        <f t="shared" si="64"/>
        <v>-3.653078726925893E-2</v>
      </c>
    </row>
    <row r="73" spans="1:16" ht="20.100000000000001" customHeight="1" x14ac:dyDescent="0.25">
      <c r="A73" s="38" t="s">
        <v>163</v>
      </c>
      <c r="B73" s="19">
        <v>292.52999999999997</v>
      </c>
      <c r="C73" s="140">
        <v>372.67</v>
      </c>
      <c r="D73" s="247">
        <f t="shared" si="54"/>
        <v>6.9054650265213471E-2</v>
      </c>
      <c r="E73" s="215">
        <f t="shared" si="55"/>
        <v>0.10056533765094784</v>
      </c>
      <c r="F73" s="52">
        <f t="shared" si="56"/>
        <v>0.27395480805387501</v>
      </c>
      <c r="H73" s="19">
        <v>136.529</v>
      </c>
      <c r="I73" s="140">
        <v>170.791</v>
      </c>
      <c r="J73" s="214">
        <f t="shared" si="57"/>
        <v>3.7130541202066908E-2</v>
      </c>
      <c r="K73" s="215">
        <f t="shared" si="58"/>
        <v>5.2809714531136039E-2</v>
      </c>
      <c r="L73" s="52">
        <f t="shared" si="59"/>
        <v>0.25095034754521017</v>
      </c>
      <c r="N73" s="40">
        <f t="shared" si="62"/>
        <v>4.6671794345879061</v>
      </c>
      <c r="O73" s="143">
        <f t="shared" si="63"/>
        <v>4.5829017629538189</v>
      </c>
      <c r="P73" s="52">
        <f t="shared" si="64"/>
        <v>-1.8057516925429409E-2</v>
      </c>
    </row>
    <row r="74" spans="1:16" ht="20.100000000000001" customHeight="1" x14ac:dyDescent="0.25">
      <c r="A74" s="38" t="s">
        <v>175</v>
      </c>
      <c r="B74" s="19">
        <v>73.84</v>
      </c>
      <c r="C74" s="140">
        <v>160.06</v>
      </c>
      <c r="D74" s="247">
        <f t="shared" si="54"/>
        <v>1.7430675060962512E-2</v>
      </c>
      <c r="E74" s="215">
        <f t="shared" si="55"/>
        <v>4.3192336234230584E-2</v>
      </c>
      <c r="F74" s="52">
        <f t="shared" si="56"/>
        <v>1.1676598049837486</v>
      </c>
      <c r="H74" s="19">
        <v>35.998000000000005</v>
      </c>
      <c r="I74" s="140">
        <v>157.625</v>
      </c>
      <c r="J74" s="214">
        <f t="shared" si="57"/>
        <v>9.7900462333424029E-3</v>
      </c>
      <c r="K74" s="215">
        <f t="shared" si="58"/>
        <v>4.8738699656131285E-2</v>
      </c>
      <c r="L74" s="52">
        <f t="shared" si="59"/>
        <v>3.3787154841935658</v>
      </c>
      <c r="N74" s="40">
        <f t="shared" ref="N74" si="65">(H74/B74)*10</f>
        <v>4.8751354279523298</v>
      </c>
      <c r="O74" s="143">
        <f t="shared" ref="O74" si="66">(I74/C74)*10</f>
        <v>9.8478695489191548</v>
      </c>
      <c r="P74" s="52">
        <f t="shared" ref="P74" si="67">(O74-N74)/N74</f>
        <v>1.020019688572116</v>
      </c>
    </row>
    <row r="75" spans="1:16" ht="20.100000000000001" customHeight="1" x14ac:dyDescent="0.25">
      <c r="A75" s="38" t="s">
        <v>165</v>
      </c>
      <c r="B75" s="19">
        <v>143.82</v>
      </c>
      <c r="C75" s="140">
        <v>187.11</v>
      </c>
      <c r="D75" s="247">
        <f t="shared" si="54"/>
        <v>3.3950158278272323E-2</v>
      </c>
      <c r="E75" s="215">
        <f t="shared" si="55"/>
        <v>5.0491803278688525E-2</v>
      </c>
      <c r="F75" s="52">
        <f t="shared" si="56"/>
        <v>0.30100125156445573</v>
      </c>
      <c r="H75" s="19">
        <v>89.929999999999993</v>
      </c>
      <c r="I75" s="140">
        <v>113.44399999999999</v>
      </c>
      <c r="J75" s="214">
        <f t="shared" si="57"/>
        <v>2.445743812890944E-2</v>
      </c>
      <c r="K75" s="215">
        <f t="shared" si="58"/>
        <v>3.5077640246091404E-2</v>
      </c>
      <c r="L75" s="52">
        <f t="shared" si="59"/>
        <v>0.26147003224730342</v>
      </c>
      <c r="N75" s="40">
        <f t="shared" si="62"/>
        <v>6.2529550827423162</v>
      </c>
      <c r="O75" s="143">
        <f t="shared" si="63"/>
        <v>6.0629576185131731</v>
      </c>
      <c r="P75" s="52">
        <f t="shared" si="64"/>
        <v>-3.0385227738724967E-2</v>
      </c>
    </row>
    <row r="76" spans="1:16" ht="20.100000000000001" customHeight="1" x14ac:dyDescent="0.25">
      <c r="A76" s="38" t="s">
        <v>177</v>
      </c>
      <c r="B76" s="19">
        <v>208.64</v>
      </c>
      <c r="C76" s="140">
        <v>199.73000000000002</v>
      </c>
      <c r="D76" s="247">
        <f t="shared" si="54"/>
        <v>4.9251571569870235E-2</v>
      </c>
      <c r="E76" s="215">
        <f t="shared" si="55"/>
        <v>5.3897321729744312E-2</v>
      </c>
      <c r="F76" s="52">
        <f t="shared" si="56"/>
        <v>-4.2705138036809663E-2</v>
      </c>
      <c r="H76" s="19">
        <v>116.45100000000001</v>
      </c>
      <c r="I76" s="140">
        <v>79.738</v>
      </c>
      <c r="J76" s="214">
        <f t="shared" si="57"/>
        <v>3.1670111503943443E-2</v>
      </c>
      <c r="K76" s="215">
        <f t="shared" si="58"/>
        <v>2.4655520591153664E-2</v>
      </c>
      <c r="L76" s="52">
        <f t="shared" ref="L76:L93" si="68">(I76-H76)/H76</f>
        <v>-0.31526564821255298</v>
      </c>
      <c r="N76" s="40">
        <f t="shared" ref="N76:N93" si="69">(H76/B76)*10</f>
        <v>5.581432131901841</v>
      </c>
      <c r="O76" s="143">
        <f t="shared" ref="O76:O93" si="70">(I76/C76)*10</f>
        <v>3.9922895909477791</v>
      </c>
      <c r="P76" s="52">
        <f t="shared" ref="P76:P93" si="71">(O76-N76)/N76</f>
        <v>-0.28471949553430664</v>
      </c>
    </row>
    <row r="77" spans="1:16" ht="20.100000000000001" customHeight="1" x14ac:dyDescent="0.25">
      <c r="A77" s="38" t="s">
        <v>192</v>
      </c>
      <c r="B77" s="19">
        <v>7.5699999999999994</v>
      </c>
      <c r="C77" s="140">
        <v>52.379999999999995</v>
      </c>
      <c r="D77" s="247">
        <f t="shared" si="54"/>
        <v>1.7869746778370287E-3</v>
      </c>
      <c r="E77" s="215">
        <f t="shared" si="55"/>
        <v>1.4134790528233148E-2</v>
      </c>
      <c r="F77" s="52">
        <f t="shared" si="56"/>
        <v>5.9194187582562749</v>
      </c>
      <c r="H77" s="19">
        <v>14.881</v>
      </c>
      <c r="I77" s="140">
        <v>55.097000000000001</v>
      </c>
      <c r="J77" s="214">
        <f t="shared" si="57"/>
        <v>4.0470492249116141E-3</v>
      </c>
      <c r="K77" s="215">
        <f t="shared" si="58"/>
        <v>1.7036359301848474E-2</v>
      </c>
      <c r="L77" s="52">
        <f t="shared" si="68"/>
        <v>2.7025065519790337</v>
      </c>
      <c r="N77" s="40">
        <f t="shared" si="69"/>
        <v>19.657859973579924</v>
      </c>
      <c r="O77" s="143">
        <f t="shared" si="70"/>
        <v>10.518709431080566</v>
      </c>
      <c r="P77" s="52">
        <f t="shared" si="71"/>
        <v>-0.4649107560427399</v>
      </c>
    </row>
    <row r="78" spans="1:16" ht="20.100000000000001" customHeight="1" x14ac:dyDescent="0.25">
      <c r="A78" s="38" t="s">
        <v>170</v>
      </c>
      <c r="B78" s="19">
        <v>51.56</v>
      </c>
      <c r="C78" s="140">
        <v>75.34</v>
      </c>
      <c r="D78" s="247">
        <f t="shared" si="54"/>
        <v>1.2171256854594083E-2</v>
      </c>
      <c r="E78" s="215">
        <f t="shared" si="55"/>
        <v>2.0330567361532752E-2</v>
      </c>
      <c r="F78" s="52">
        <f t="shared" si="56"/>
        <v>0.46121024049650894</v>
      </c>
      <c r="H78" s="19">
        <v>48.443999999999996</v>
      </c>
      <c r="I78" s="140">
        <v>50.844000000000008</v>
      </c>
      <c r="J78" s="214">
        <f t="shared" si="57"/>
        <v>1.3174870818602124E-2</v>
      </c>
      <c r="K78" s="215">
        <f t="shared" si="58"/>
        <v>1.5721303380278124E-2</v>
      </c>
      <c r="L78" s="52">
        <f t="shared" si="68"/>
        <v>4.9541738915036188E-2</v>
      </c>
      <c r="N78" s="40">
        <f t="shared" ref="N78" si="72">(H78/B78)*10</f>
        <v>9.3956555469356076</v>
      </c>
      <c r="O78" s="143">
        <f t="shared" ref="O78" si="73">(I78/C78)*10</f>
        <v>6.7486063180249545</v>
      </c>
      <c r="P78" s="52">
        <f t="shared" ref="P78" si="74">(O78-N78)/N78</f>
        <v>-0.28173119115397838</v>
      </c>
    </row>
    <row r="79" spans="1:16" ht="20.100000000000001" customHeight="1" x14ac:dyDescent="0.25">
      <c r="A79" s="38" t="s">
        <v>199</v>
      </c>
      <c r="B79" s="19">
        <v>27.2</v>
      </c>
      <c r="C79" s="140">
        <v>35.230000000000004</v>
      </c>
      <c r="D79" s="247">
        <f t="shared" ref="D79:D91" si="75">B79/$B$95</f>
        <v>6.4208337169309355E-3</v>
      </c>
      <c r="E79" s="215">
        <f t="shared" ref="E79:E91" si="76">C79/$C$95</f>
        <v>9.5068474667746074E-3</v>
      </c>
      <c r="F79" s="52">
        <f t="shared" si="56"/>
        <v>0.29522058823529429</v>
      </c>
      <c r="H79" s="19">
        <v>32.262</v>
      </c>
      <c r="I79" s="140">
        <v>41.223999999999997</v>
      </c>
      <c r="J79" s="214">
        <f t="shared" ref="J79:J90" si="77">H79/$H$95</f>
        <v>8.7740005439216773E-3</v>
      </c>
      <c r="K79" s="215">
        <f t="shared" ref="K79:K90" si="78">I79/$I$95</f>
        <v>1.2746735318790522E-2</v>
      </c>
      <c r="L79" s="52">
        <f t="shared" si="68"/>
        <v>0.2777881098505981</v>
      </c>
      <c r="N79" s="40">
        <f t="shared" si="69"/>
        <v>11.861029411764704</v>
      </c>
      <c r="O79" s="143">
        <f t="shared" si="70"/>
        <v>11.701390860062444</v>
      </c>
      <c r="P79" s="52">
        <f t="shared" si="71"/>
        <v>-1.3459080671692622E-2</v>
      </c>
    </row>
    <row r="80" spans="1:16" ht="20.100000000000001" customHeight="1" x14ac:dyDescent="0.25">
      <c r="A80" s="38" t="s">
        <v>232</v>
      </c>
      <c r="B80" s="19"/>
      <c r="C80" s="140">
        <v>2.6</v>
      </c>
      <c r="D80" s="247">
        <f t="shared" si="75"/>
        <v>0</v>
      </c>
      <c r="E80" s="215">
        <f t="shared" si="76"/>
        <v>7.0161235917155763E-4</v>
      </c>
      <c r="F80" s="52"/>
      <c r="H80" s="19"/>
      <c r="I80" s="140">
        <v>35.725999999999999</v>
      </c>
      <c r="J80" s="214">
        <f t="shared" si="77"/>
        <v>0</v>
      </c>
      <c r="K80" s="215">
        <f t="shared" si="78"/>
        <v>1.1046717106518295E-2</v>
      </c>
      <c r="L80" s="52"/>
      <c r="N80" s="40"/>
      <c r="O80" s="143">
        <f t="shared" si="70"/>
        <v>137.40769230769229</v>
      </c>
      <c r="P80" s="52"/>
    </row>
    <row r="81" spans="1:16" ht="20.100000000000001" customHeight="1" x14ac:dyDescent="0.25">
      <c r="A81" s="38" t="s">
        <v>200</v>
      </c>
      <c r="B81" s="19">
        <v>9.5799999999999983</v>
      </c>
      <c r="C81" s="140">
        <v>16.13</v>
      </c>
      <c r="D81" s="247">
        <f t="shared" si="75"/>
        <v>2.2614554047131748E-3</v>
      </c>
      <c r="E81" s="215">
        <f t="shared" si="76"/>
        <v>4.3526951359373935E-3</v>
      </c>
      <c r="F81" s="52">
        <f t="shared" si="56"/>
        <v>0.6837160751565764</v>
      </c>
      <c r="H81" s="19">
        <v>12.028</v>
      </c>
      <c r="I81" s="140">
        <v>18.337</v>
      </c>
      <c r="J81" s="214">
        <f t="shared" si="77"/>
        <v>3.2711449551264629E-3</v>
      </c>
      <c r="K81" s="215">
        <f t="shared" si="78"/>
        <v>5.6699225097191393E-3</v>
      </c>
      <c r="L81" s="52">
        <f t="shared" si="68"/>
        <v>0.52452610575324232</v>
      </c>
      <c r="N81" s="40">
        <f t="shared" si="69"/>
        <v>12.555323590814197</v>
      </c>
      <c r="O81" s="143">
        <f t="shared" si="70"/>
        <v>11.368257904525729</v>
      </c>
      <c r="P81" s="52">
        <f t="shared" si="71"/>
        <v>-9.4546801418719031E-2</v>
      </c>
    </row>
    <row r="82" spans="1:16" ht="20.100000000000001" customHeight="1" x14ac:dyDescent="0.25">
      <c r="A82" s="38" t="s">
        <v>155</v>
      </c>
      <c r="B82" s="19">
        <v>50.66</v>
      </c>
      <c r="C82" s="140">
        <v>26.85</v>
      </c>
      <c r="D82" s="247">
        <f t="shared" si="75"/>
        <v>1.1958802797783868E-2</v>
      </c>
      <c r="E82" s="215">
        <f t="shared" si="76"/>
        <v>7.2454968629832011E-3</v>
      </c>
      <c r="F82" s="52">
        <f t="shared" si="56"/>
        <v>-0.46999605211211998</v>
      </c>
      <c r="H82" s="19">
        <v>33.158999999999999</v>
      </c>
      <c r="I82" s="140">
        <v>16.475999999999999</v>
      </c>
      <c r="J82" s="214">
        <f t="shared" si="77"/>
        <v>9.0179494152842002E-3</v>
      </c>
      <c r="K82" s="215">
        <f t="shared" si="78"/>
        <v>5.0944889169511117E-3</v>
      </c>
      <c r="L82" s="52">
        <f t="shared" si="68"/>
        <v>-0.50312132452727765</v>
      </c>
      <c r="N82" s="40">
        <f t="shared" si="69"/>
        <v>6.5454007106198189</v>
      </c>
      <c r="O82" s="143">
        <f t="shared" si="70"/>
        <v>6.1363128491620103</v>
      </c>
      <c r="P82" s="52">
        <f t="shared" si="71"/>
        <v>-6.2500048437686848E-2</v>
      </c>
    </row>
    <row r="83" spans="1:16" ht="20.100000000000001" customHeight="1" x14ac:dyDescent="0.25">
      <c r="A83" s="38" t="s">
        <v>196</v>
      </c>
      <c r="B83" s="19">
        <v>7.9399999999999995</v>
      </c>
      <c r="C83" s="140">
        <v>17.73</v>
      </c>
      <c r="D83" s="247">
        <f t="shared" si="75"/>
        <v>1.8743169011923393E-3</v>
      </c>
      <c r="E83" s="215">
        <f t="shared" si="76"/>
        <v>4.7844565877352757E-3</v>
      </c>
      <c r="F83" s="52">
        <f t="shared" si="56"/>
        <v>1.2329974811083126</v>
      </c>
      <c r="H83" s="19">
        <v>9.7409999999999997</v>
      </c>
      <c r="I83" s="140">
        <v>12.282999999999999</v>
      </c>
      <c r="J83" s="214">
        <f t="shared" si="77"/>
        <v>2.6491705194452006E-3</v>
      </c>
      <c r="K83" s="215">
        <f t="shared" si="78"/>
        <v>3.7979853949326602E-3</v>
      </c>
      <c r="L83" s="52">
        <f t="shared" si="68"/>
        <v>0.26095883379529822</v>
      </c>
      <c r="N83" s="40">
        <f t="shared" si="69"/>
        <v>12.268261964735515</v>
      </c>
      <c r="O83" s="143">
        <f t="shared" si="70"/>
        <v>6.9278059785673998</v>
      </c>
      <c r="P83" s="52">
        <f t="shared" si="71"/>
        <v>-0.43530664747125386</v>
      </c>
    </row>
    <row r="84" spans="1:16" ht="20.100000000000001" customHeight="1" x14ac:dyDescent="0.25">
      <c r="A84" s="38" t="s">
        <v>189</v>
      </c>
      <c r="B84" s="19">
        <v>17.97</v>
      </c>
      <c r="C84" s="140">
        <v>7.48</v>
      </c>
      <c r="D84" s="247">
        <f t="shared" si="75"/>
        <v>4.2419993343106215E-3</v>
      </c>
      <c r="E84" s="215">
        <f t="shared" si="76"/>
        <v>2.0184847871550968E-3</v>
      </c>
      <c r="F84" s="52">
        <f t="shared" si="56"/>
        <v>-0.58375069560378401</v>
      </c>
      <c r="H84" s="19">
        <v>86.760999999999996</v>
      </c>
      <c r="I84" s="140">
        <v>8.3550000000000004</v>
      </c>
      <c r="J84" s="214">
        <f t="shared" si="77"/>
        <v>2.3595594234430247E-2</v>
      </c>
      <c r="K84" s="215">
        <f t="shared" si="78"/>
        <v>2.5834216376017568E-3</v>
      </c>
      <c r="L84" s="52">
        <f t="shared" si="68"/>
        <v>-0.90370097163472063</v>
      </c>
      <c r="N84" s="40">
        <f t="shared" si="69"/>
        <v>48.281023928770175</v>
      </c>
      <c r="O84" s="143">
        <f t="shared" si="70"/>
        <v>11.169786096256685</v>
      </c>
      <c r="P84" s="52">
        <f t="shared" si="71"/>
        <v>-0.76865059629357357</v>
      </c>
    </row>
    <row r="85" spans="1:16" ht="20.100000000000001" customHeight="1" x14ac:dyDescent="0.25">
      <c r="A85" s="38" t="s">
        <v>210</v>
      </c>
      <c r="B85" s="19">
        <v>5.51</v>
      </c>
      <c r="C85" s="140">
        <v>12.6</v>
      </c>
      <c r="D85" s="247">
        <f t="shared" si="75"/>
        <v>1.3006909478047593E-3</v>
      </c>
      <c r="E85" s="215">
        <f t="shared" si="76"/>
        <v>3.4001214329083176E-3</v>
      </c>
      <c r="F85" s="52">
        <f t="shared" si="56"/>
        <v>1.2867513611615244</v>
      </c>
      <c r="H85" s="19">
        <v>3.8090000000000002</v>
      </c>
      <c r="I85" s="140">
        <v>8.3219999999999992</v>
      </c>
      <c r="J85" s="214">
        <f t="shared" si="77"/>
        <v>1.0358988305683985E-3</v>
      </c>
      <c r="K85" s="215">
        <f t="shared" si="78"/>
        <v>2.5732178178482128E-3</v>
      </c>
      <c r="L85" s="52">
        <f t="shared" si="68"/>
        <v>1.1848254134943552</v>
      </c>
      <c r="N85" s="40">
        <f t="shared" si="69"/>
        <v>6.9128856624319424</v>
      </c>
      <c r="O85" s="143">
        <f t="shared" si="70"/>
        <v>6.6047619047619044</v>
      </c>
      <c r="P85" s="52">
        <f t="shared" si="71"/>
        <v>-4.4572378702071647E-2</v>
      </c>
    </row>
    <row r="86" spans="1:16" ht="20.100000000000001" customHeight="1" x14ac:dyDescent="0.25">
      <c r="A86" s="38" t="s">
        <v>158</v>
      </c>
      <c r="B86" s="19">
        <v>2.58</v>
      </c>
      <c r="C86" s="140">
        <v>7.8</v>
      </c>
      <c r="D86" s="247">
        <f t="shared" si="75"/>
        <v>6.090349628559491E-4</v>
      </c>
      <c r="E86" s="215">
        <f t="shared" si="76"/>
        <v>2.1048370775146727E-3</v>
      </c>
      <c r="F86" s="52">
        <f t="shared" si="56"/>
        <v>2.0232558139534884</v>
      </c>
      <c r="H86" s="19">
        <v>5.1210000000000004</v>
      </c>
      <c r="I86" s="140">
        <v>7.907</v>
      </c>
      <c r="J86" s="214">
        <f t="shared" si="77"/>
        <v>1.3927114495512652E-3</v>
      </c>
      <c r="K86" s="215">
        <f t="shared" si="78"/>
        <v>2.4448970542809206E-3</v>
      </c>
      <c r="L86" s="52">
        <f t="shared" si="68"/>
        <v>0.54403436828744378</v>
      </c>
      <c r="N86" s="40">
        <f t="shared" si="69"/>
        <v>19.848837209302324</v>
      </c>
      <c r="O86" s="143">
        <f t="shared" si="70"/>
        <v>10.137179487179488</v>
      </c>
      <c r="P86" s="52">
        <f t="shared" si="71"/>
        <v>-0.48928093972030701</v>
      </c>
    </row>
    <row r="87" spans="1:16" ht="20.100000000000001" customHeight="1" x14ac:dyDescent="0.25">
      <c r="A87" s="38" t="s">
        <v>190</v>
      </c>
      <c r="B87" s="19">
        <v>116.44999999999999</v>
      </c>
      <c r="C87" s="140">
        <v>4.4099999999999993</v>
      </c>
      <c r="D87" s="247">
        <f t="shared" si="75"/>
        <v>2.7489194350610566E-2</v>
      </c>
      <c r="E87" s="215">
        <f t="shared" si="76"/>
        <v>1.1900425015179111E-3</v>
      </c>
      <c r="F87" s="52">
        <f t="shared" si="56"/>
        <v>-0.96212966938600264</v>
      </c>
      <c r="H87" s="19">
        <v>74.137999999999991</v>
      </c>
      <c r="I87" s="140">
        <v>7.41</v>
      </c>
      <c r="J87" s="214">
        <f t="shared" si="77"/>
        <v>2.0162632580908352E-2</v>
      </c>
      <c r="K87" s="215">
        <f t="shared" si="78"/>
        <v>2.2912213446593679E-3</v>
      </c>
      <c r="L87" s="52">
        <f t="shared" si="68"/>
        <v>-0.90005125576627376</v>
      </c>
      <c r="N87" s="40">
        <f t="shared" si="69"/>
        <v>6.3665092314297977</v>
      </c>
      <c r="O87" s="143">
        <f t="shared" si="70"/>
        <v>16.802721088435376</v>
      </c>
      <c r="P87" s="52">
        <f t="shared" si="71"/>
        <v>1.6392361147431811</v>
      </c>
    </row>
    <row r="88" spans="1:16" ht="20.100000000000001" customHeight="1" x14ac:dyDescent="0.25">
      <c r="A88" s="38" t="s">
        <v>191</v>
      </c>
      <c r="B88" s="19">
        <v>4.63</v>
      </c>
      <c r="C88" s="140">
        <v>6.54</v>
      </c>
      <c r="D88" s="247">
        <f t="shared" si="75"/>
        <v>1.0929580922569939E-3</v>
      </c>
      <c r="E88" s="215">
        <f t="shared" si="76"/>
        <v>1.7648249342238412E-3</v>
      </c>
      <c r="F88" s="52">
        <f t="shared" si="56"/>
        <v>0.41252699784017283</v>
      </c>
      <c r="H88" s="19">
        <v>5.4939999999999998</v>
      </c>
      <c r="I88" s="140">
        <v>6.2159999999999993</v>
      </c>
      <c r="J88" s="214">
        <f t="shared" si="77"/>
        <v>1.4941528419907537E-3</v>
      </c>
      <c r="K88" s="215">
        <f t="shared" si="78"/>
        <v>1.9220285935766029E-3</v>
      </c>
      <c r="L88" s="52">
        <f t="shared" si="68"/>
        <v>0.13141609028030571</v>
      </c>
      <c r="N88" s="40">
        <f t="shared" si="69"/>
        <v>11.866090712742981</v>
      </c>
      <c r="O88" s="143">
        <f t="shared" si="70"/>
        <v>9.5045871559633017</v>
      </c>
      <c r="P88" s="52">
        <f t="shared" si="71"/>
        <v>-0.19901276789024233</v>
      </c>
    </row>
    <row r="89" spans="1:16" ht="20.100000000000001" customHeight="1" x14ac:dyDescent="0.25">
      <c r="A89" s="38" t="s">
        <v>233</v>
      </c>
      <c r="B89" s="19"/>
      <c r="C89" s="140">
        <v>7.2</v>
      </c>
      <c r="D89" s="247">
        <f t="shared" si="75"/>
        <v>0</v>
      </c>
      <c r="E89" s="215">
        <f t="shared" si="76"/>
        <v>1.9429265330904674E-3</v>
      </c>
      <c r="F89" s="52"/>
      <c r="H89" s="19"/>
      <c r="I89" s="140">
        <v>3.133</v>
      </c>
      <c r="J89" s="214">
        <f t="shared" si="77"/>
        <v>0</v>
      </c>
      <c r="K89" s="215">
        <f t="shared" si="78"/>
        <v>9.6874446326825894E-4</v>
      </c>
      <c r="L89" s="52"/>
      <c r="N89" s="40"/>
      <c r="O89" s="143">
        <f t="shared" si="70"/>
        <v>4.3513888888888888</v>
      </c>
      <c r="P89" s="52"/>
    </row>
    <row r="90" spans="1:16" ht="20.100000000000001" customHeight="1" x14ac:dyDescent="0.25">
      <c r="A90" s="38" t="s">
        <v>227</v>
      </c>
      <c r="B90" s="19">
        <v>2.25</v>
      </c>
      <c r="C90" s="140">
        <v>4.8899999999999997</v>
      </c>
      <c r="D90" s="247">
        <f t="shared" si="75"/>
        <v>5.3113514202553702E-4</v>
      </c>
      <c r="E90" s="215">
        <f t="shared" si="76"/>
        <v>1.3195709370572757E-3</v>
      </c>
      <c r="F90" s="52">
        <f t="shared" si="56"/>
        <v>1.1733333333333331</v>
      </c>
      <c r="H90" s="19">
        <v>0.78100000000000003</v>
      </c>
      <c r="I90" s="140">
        <v>2.2519999999999998</v>
      </c>
      <c r="J90" s="214">
        <f t="shared" si="77"/>
        <v>2.1240141419635579E-4</v>
      </c>
      <c r="K90" s="215">
        <f t="shared" si="78"/>
        <v>6.9633339651456081E-4</v>
      </c>
      <c r="L90" s="52">
        <f t="shared" si="68"/>
        <v>1.8834827144686295</v>
      </c>
      <c r="N90" s="40">
        <f t="shared" ref="N90:N91" si="79">(H90/B90)*10</f>
        <v>3.4711111111111115</v>
      </c>
      <c r="O90" s="143">
        <f t="shared" ref="O90:O91" si="80">(I90/C90)*10</f>
        <v>4.6053169734151327</v>
      </c>
      <c r="P90" s="52">
        <f t="shared" ref="P90:P91" si="81">(O90-N90)/N90</f>
        <v>0.32675585021562709</v>
      </c>
    </row>
    <row r="91" spans="1:16" ht="20.100000000000001" customHeight="1" x14ac:dyDescent="0.25">
      <c r="A91" s="38" t="s">
        <v>193</v>
      </c>
      <c r="B91" s="19">
        <v>5.0600000000000005</v>
      </c>
      <c r="C91" s="140">
        <v>2.21</v>
      </c>
      <c r="D91" s="247">
        <f t="shared" si="75"/>
        <v>1.1944639193996521E-3</v>
      </c>
      <c r="E91" s="215">
        <f t="shared" si="76"/>
        <v>5.9637050529582399E-4</v>
      </c>
      <c r="F91" s="52">
        <f t="shared" si="56"/>
        <v>-0.56324110671936767</v>
      </c>
      <c r="H91" s="19">
        <v>7.1779999999999999</v>
      </c>
      <c r="I91" s="140">
        <v>1.8680000000000001</v>
      </c>
      <c r="J91" s="214">
        <f>H91/$H$95</f>
        <v>1.9521348925754696E-3</v>
      </c>
      <c r="K91" s="215">
        <f>I91/$I$95</f>
        <v>5.7759803938241554E-4</v>
      </c>
      <c r="L91" s="52">
        <f t="shared" si="68"/>
        <v>-0.73976037893563662</v>
      </c>
      <c r="N91" s="40">
        <f t="shared" si="79"/>
        <v>14.185770750988141</v>
      </c>
      <c r="O91" s="143">
        <f t="shared" si="80"/>
        <v>8.4524886877828074</v>
      </c>
      <c r="P91" s="52">
        <f t="shared" si="81"/>
        <v>-0.4041572476987878</v>
      </c>
    </row>
    <row r="92" spans="1:16" ht="20.100000000000001" customHeight="1" x14ac:dyDescent="0.25">
      <c r="A92" s="38" t="s">
        <v>234</v>
      </c>
      <c r="B92" s="19"/>
      <c r="C92" s="140">
        <v>0.06</v>
      </c>
      <c r="D92" s="247">
        <f>B92/$B$95</f>
        <v>0</v>
      </c>
      <c r="E92" s="215">
        <f>C92/$C$95</f>
        <v>1.6191054442420561E-5</v>
      </c>
      <c r="F92" s="52"/>
      <c r="H92" s="19"/>
      <c r="I92" s="140">
        <v>1.8140000000000001</v>
      </c>
      <c r="J92" s="214">
        <f>H92/$H$95</f>
        <v>0</v>
      </c>
      <c r="K92" s="215">
        <f>I92/$I$95</f>
        <v>5.6090087978570753E-4</v>
      </c>
      <c r="L92" s="52"/>
      <c r="N92" s="40"/>
      <c r="O92" s="143">
        <f t="shared" si="70"/>
        <v>302.33333333333337</v>
      </c>
      <c r="P92" s="52"/>
    </row>
    <row r="93" spans="1:16" ht="20.100000000000001" customHeight="1" x14ac:dyDescent="0.25">
      <c r="A93" s="38" t="s">
        <v>235</v>
      </c>
      <c r="B93" s="19">
        <v>4.1900000000000004</v>
      </c>
      <c r="C93" s="140">
        <v>0.96</v>
      </c>
      <c r="D93" s="247">
        <f>B93/$B$95</f>
        <v>9.8909166448311121E-4</v>
      </c>
      <c r="E93" s="215">
        <f>C93/$C$95</f>
        <v>2.5905687107872897E-4</v>
      </c>
      <c r="F93" s="52">
        <f t="shared" si="56"/>
        <v>-0.77088305489260145</v>
      </c>
      <c r="H93" s="19">
        <v>3.3420000000000001</v>
      </c>
      <c r="I93" s="140">
        <v>1.736</v>
      </c>
      <c r="J93" s="214">
        <f>H93/$H$95</f>
        <v>9.0889311939080792E-4</v>
      </c>
      <c r="K93" s="215">
        <f>I93/$I$95</f>
        <v>5.3678276036824056E-4</v>
      </c>
      <c r="L93" s="52">
        <f t="shared" si="68"/>
        <v>-0.48055056852184325</v>
      </c>
      <c r="N93" s="40">
        <f t="shared" si="69"/>
        <v>7.9761336515513124</v>
      </c>
      <c r="O93" s="143">
        <f t="shared" si="70"/>
        <v>18.083333333333332</v>
      </c>
      <c r="P93" s="52">
        <f t="shared" si="71"/>
        <v>1.2671803311390386</v>
      </c>
    </row>
    <row r="94" spans="1:16" ht="20.100000000000001" customHeight="1" thickBot="1" x14ac:dyDescent="0.3">
      <c r="A94" s="8" t="s">
        <v>17</v>
      </c>
      <c r="B94" s="196">
        <f>B95-SUM(B68:B93)</f>
        <v>24.119999999999891</v>
      </c>
      <c r="C94" s="22">
        <f>C95-SUM(C68:C93)</f>
        <v>11.670000000000528</v>
      </c>
      <c r="D94" s="247">
        <f>B94/$B$95</f>
        <v>5.6937687225137304E-3</v>
      </c>
      <c r="E94" s="215">
        <f>C94/$C$95</f>
        <v>3.1491600890509413E-3</v>
      </c>
      <c r="F94" s="52">
        <f t="shared" si="56"/>
        <v>-0.51616915422883169</v>
      </c>
      <c r="H94" s="196">
        <f>H95-SUM(H68:H93)</f>
        <v>13.292999999998756</v>
      </c>
      <c r="I94" s="119">
        <f>I95-SUM(I68:I93)</f>
        <v>6.8299999999994725</v>
      </c>
      <c r="J94" s="214">
        <f>H94/$H$95</f>
        <v>3.6151754147399399E-3</v>
      </c>
      <c r="K94" s="215">
        <f>I94/$I$95</f>
        <v>2.1118814823241935E-3</v>
      </c>
      <c r="L94" s="52">
        <f t="shared" si="59"/>
        <v>-0.48619574211990435</v>
      </c>
      <c r="N94" s="40">
        <f t="shared" ref="N94" si="82">(H94/B94)*10</f>
        <v>5.5111940298502553</v>
      </c>
      <c r="O94" s="143">
        <f t="shared" ref="O94" si="83">(I94/C94)*10</f>
        <v>5.8526135389881437</v>
      </c>
      <c r="P94" s="52">
        <f t="shared" ref="P94" si="84">(O94-N94)/N94</f>
        <v>6.1950188523332603E-2</v>
      </c>
    </row>
    <row r="95" spans="1:16" ht="26.25" customHeight="1" thickBot="1" x14ac:dyDescent="0.3">
      <c r="A95" s="12" t="s">
        <v>18</v>
      </c>
      <c r="B95" s="17">
        <v>4236.21</v>
      </c>
      <c r="C95" s="145">
        <v>3705.7500000000005</v>
      </c>
      <c r="D95" s="243">
        <f>SUM(D68:D94)</f>
        <v>0.99999999999999978</v>
      </c>
      <c r="E95" s="244">
        <f>SUM(E68:E94)</f>
        <v>0.99999999999999989</v>
      </c>
      <c r="F95" s="57">
        <f>(C95-B95)/B95</f>
        <v>-0.12522042108394049</v>
      </c>
      <c r="G95" s="1"/>
      <c r="H95" s="17">
        <v>3676.9999999999991</v>
      </c>
      <c r="I95" s="145">
        <v>3234.0829999999992</v>
      </c>
      <c r="J95" s="255">
        <f>H95/$H$95</f>
        <v>1</v>
      </c>
      <c r="K95" s="244">
        <f>I95/$I$95</f>
        <v>1</v>
      </c>
      <c r="L95" s="57">
        <f>(I95-H95)/H95</f>
        <v>-0.12045607832472124</v>
      </c>
      <c r="M95" s="1"/>
      <c r="N95" s="37">
        <f t="shared" ref="N95:O95" si="85">(H95/B95)*10</f>
        <v>8.6799285210128847</v>
      </c>
      <c r="O95" s="150">
        <f t="shared" si="85"/>
        <v>8.7272023207178009</v>
      </c>
      <c r="P95" s="57">
        <f>(O95-N95)/N95</f>
        <v>5.4463351386446297E-3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7 J7:L17 J32:L33 D33:F33 N7:P17 N52:P52 D25:E32 J25:K31 N32:P33 D62:F62 J62:L62 J60:K60 N62:P62 D58:E61 K57:K59 D19:E19 D18:E18 J21:K24 J18:K19 D68:E73 N39:P47 K39:L47 D39:F47 K53:K55 D53:E55 D21:E24 D20:E20 J20:K20 J61:K6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F68:F95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L68:L95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P68:P95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50" t="s">
        <v>3</v>
      </c>
      <c r="B4" s="338"/>
      <c r="C4" s="338"/>
      <c r="D4" s="373" t="s">
        <v>1</v>
      </c>
      <c r="E4" s="381"/>
      <c r="F4" s="363" t="s">
        <v>13</v>
      </c>
      <c r="G4" s="363"/>
      <c r="H4" s="380" t="s">
        <v>34</v>
      </c>
      <c r="I4" s="381"/>
      <c r="K4" s="373" t="s">
        <v>19</v>
      </c>
      <c r="L4" s="381"/>
      <c r="M4" s="363" t="s">
        <v>13</v>
      </c>
      <c r="N4" s="363"/>
      <c r="O4" s="380" t="s">
        <v>34</v>
      </c>
      <c r="P4" s="381"/>
      <c r="R4" s="373" t="s">
        <v>22</v>
      </c>
      <c r="S4" s="363"/>
      <c r="T4" s="69" t="s">
        <v>0</v>
      </c>
    </row>
    <row r="5" spans="1:20" x14ac:dyDescent="0.25">
      <c r="A5" s="364"/>
      <c r="B5" s="339"/>
      <c r="C5" s="339"/>
      <c r="D5" s="382" t="s">
        <v>40</v>
      </c>
      <c r="E5" s="383"/>
      <c r="F5" s="384" t="str">
        <f>D5</f>
        <v>jan - mar</v>
      </c>
      <c r="G5" s="384"/>
      <c r="H5" s="382" t="str">
        <f>F5</f>
        <v>jan - mar</v>
      </c>
      <c r="I5" s="383"/>
      <c r="K5" s="382" t="str">
        <f>D5</f>
        <v>jan - mar</v>
      </c>
      <c r="L5" s="383"/>
      <c r="M5" s="384" t="str">
        <f>D5</f>
        <v>jan - mar</v>
      </c>
      <c r="N5" s="384"/>
      <c r="O5" s="382" t="str">
        <f>D5</f>
        <v>jan - mar</v>
      </c>
      <c r="P5" s="383"/>
      <c r="R5" s="382" t="str">
        <f>D5</f>
        <v>jan - mar</v>
      </c>
      <c r="S5" s="384"/>
      <c r="T5" s="67" t="s">
        <v>35</v>
      </c>
    </row>
    <row r="6" spans="1:20" ht="15.75" thickBot="1" x14ac:dyDescent="0.3">
      <c r="A6" s="364"/>
      <c r="B6" s="339"/>
      <c r="C6" s="339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50" t="s">
        <v>2</v>
      </c>
      <c r="B23" s="338"/>
      <c r="C23" s="338"/>
      <c r="D23" s="373" t="s">
        <v>1</v>
      </c>
      <c r="E23" s="381"/>
      <c r="F23" s="363" t="s">
        <v>13</v>
      </c>
      <c r="G23" s="363"/>
      <c r="H23" s="380" t="s">
        <v>34</v>
      </c>
      <c r="I23" s="381"/>
      <c r="J23"/>
      <c r="K23" s="373" t="s">
        <v>19</v>
      </c>
      <c r="L23" s="381"/>
      <c r="M23" s="363" t="s">
        <v>13</v>
      </c>
      <c r="N23" s="363"/>
      <c r="O23" s="380" t="s">
        <v>34</v>
      </c>
      <c r="P23" s="381"/>
      <c r="Q23"/>
      <c r="R23" s="373" t="s">
        <v>22</v>
      </c>
      <c r="S23" s="363"/>
      <c r="T23" s="69" t="s">
        <v>0</v>
      </c>
    </row>
    <row r="24" spans="1:20" s="3" customFormat="1" ht="15" customHeight="1" x14ac:dyDescent="0.25">
      <c r="A24" s="364"/>
      <c r="B24" s="339"/>
      <c r="C24" s="339"/>
      <c r="D24" s="382" t="s">
        <v>40</v>
      </c>
      <c r="E24" s="383"/>
      <c r="F24" s="384" t="str">
        <f>D24</f>
        <v>jan - mar</v>
      </c>
      <c r="G24" s="384"/>
      <c r="H24" s="382" t="str">
        <f>F24</f>
        <v>jan - mar</v>
      </c>
      <c r="I24" s="383"/>
      <c r="J24"/>
      <c r="K24" s="382" t="str">
        <f>D24</f>
        <v>jan - mar</v>
      </c>
      <c r="L24" s="383"/>
      <c r="M24" s="384" t="str">
        <f>D24</f>
        <v>jan - mar</v>
      </c>
      <c r="N24" s="384"/>
      <c r="O24" s="382" t="str">
        <f>D24</f>
        <v>jan - mar</v>
      </c>
      <c r="P24" s="383"/>
      <c r="Q24"/>
      <c r="R24" s="382" t="str">
        <f>D24</f>
        <v>jan - mar</v>
      </c>
      <c r="S24" s="384"/>
      <c r="T24" s="67" t="s">
        <v>35</v>
      </c>
    </row>
    <row r="25" spans="1:20" ht="15.75" customHeight="1" thickBot="1" x14ac:dyDescent="0.3">
      <c r="A25" s="364"/>
      <c r="B25" s="339"/>
      <c r="C25" s="339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50" t="s">
        <v>2</v>
      </c>
      <c r="B42" s="338"/>
      <c r="C42" s="338"/>
      <c r="D42" s="373" t="s">
        <v>1</v>
      </c>
      <c r="E42" s="381"/>
      <c r="F42" s="363" t="s">
        <v>13</v>
      </c>
      <c r="G42" s="363"/>
      <c r="H42" s="380" t="s">
        <v>34</v>
      </c>
      <c r="I42" s="381"/>
      <c r="K42" s="373" t="s">
        <v>19</v>
      </c>
      <c r="L42" s="381"/>
      <c r="M42" s="363" t="s">
        <v>13</v>
      </c>
      <c r="N42" s="363"/>
      <c r="O42" s="380" t="s">
        <v>34</v>
      </c>
      <c r="P42" s="381"/>
      <c r="R42" s="373" t="s">
        <v>22</v>
      </c>
      <c r="S42" s="363"/>
      <c r="T42" s="69" t="s">
        <v>0</v>
      </c>
    </row>
    <row r="43" spans="1:20" ht="15" customHeight="1" x14ac:dyDescent="0.25">
      <c r="A43" s="364"/>
      <c r="B43" s="339"/>
      <c r="C43" s="339"/>
      <c r="D43" s="382" t="s">
        <v>40</v>
      </c>
      <c r="E43" s="383"/>
      <c r="F43" s="384" t="str">
        <f>D43</f>
        <v>jan - mar</v>
      </c>
      <c r="G43" s="384"/>
      <c r="H43" s="382" t="str">
        <f>F43</f>
        <v>jan - mar</v>
      </c>
      <c r="I43" s="383"/>
      <c r="K43" s="382" t="str">
        <f>D43</f>
        <v>jan - mar</v>
      </c>
      <c r="L43" s="383"/>
      <c r="M43" s="384" t="str">
        <f>D43</f>
        <v>jan - mar</v>
      </c>
      <c r="N43" s="384"/>
      <c r="O43" s="382" t="str">
        <f>D43</f>
        <v>jan - mar</v>
      </c>
      <c r="P43" s="383"/>
      <c r="R43" s="382" t="str">
        <f>D43</f>
        <v>jan - mar</v>
      </c>
      <c r="S43" s="384"/>
      <c r="T43" s="67" t="s">
        <v>35</v>
      </c>
    </row>
    <row r="44" spans="1:20" ht="15.75" customHeight="1" thickBot="1" x14ac:dyDescent="0.3">
      <c r="A44" s="364"/>
      <c r="B44" s="339"/>
      <c r="C44" s="339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A4:C6"/>
    <mergeCell ref="D4:E4"/>
    <mergeCell ref="F4:G4"/>
    <mergeCell ref="H4:I4"/>
    <mergeCell ref="K4:L4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23:C25"/>
    <mergeCell ref="D23:E23"/>
    <mergeCell ref="F23:G23"/>
    <mergeCell ref="H23:I23"/>
    <mergeCell ref="K23:L23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42:C44"/>
    <mergeCell ref="D42:E42"/>
    <mergeCell ref="F42:G42"/>
    <mergeCell ref="H42:I42"/>
    <mergeCell ref="K42:L42"/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L36"/>
  <sheetViews>
    <sheetView showGridLines="0" topLeftCell="I17" workbookViewId="0">
      <selection activeCell="AA17" sqref="AA17"/>
    </sheetView>
  </sheetViews>
  <sheetFormatPr defaultRowHeight="15" x14ac:dyDescent="0.25"/>
  <cols>
    <col min="1" max="1" width="19.42578125" bestFit="1" customWidth="1"/>
    <col min="20" max="20" width="18.5703125" customWidth="1"/>
    <col min="21" max="22" width="9.140625" customWidth="1"/>
    <col min="23" max="24" width="9.7109375" customWidth="1"/>
    <col min="262" max="262" width="19.42578125" bestFit="1" customWidth="1"/>
    <col min="272" max="272" width="18.5703125" customWidth="1"/>
    <col min="273" max="274" width="9.140625" customWidth="1"/>
    <col min="275" max="275" width="0" hidden="1" customWidth="1"/>
    <col min="276" max="277" width="9.85546875" customWidth="1"/>
    <col min="518" max="518" width="19.42578125" bestFit="1" customWidth="1"/>
    <col min="528" max="528" width="18.5703125" customWidth="1"/>
    <col min="529" max="530" width="9.140625" customWidth="1"/>
    <col min="531" max="531" width="0" hidden="1" customWidth="1"/>
    <col min="532" max="533" width="9.85546875" customWidth="1"/>
    <col min="774" max="774" width="19.42578125" bestFit="1" customWidth="1"/>
    <col min="784" max="784" width="18.5703125" customWidth="1"/>
    <col min="785" max="786" width="9.140625" customWidth="1"/>
    <col min="787" max="787" width="0" hidden="1" customWidth="1"/>
    <col min="788" max="789" width="9.85546875" customWidth="1"/>
    <col min="1030" max="1030" width="19.42578125" bestFit="1" customWidth="1"/>
    <col min="1040" max="1040" width="18.5703125" customWidth="1"/>
    <col min="1041" max="1042" width="9.140625" customWidth="1"/>
    <col min="1043" max="1043" width="0" hidden="1" customWidth="1"/>
    <col min="1044" max="1045" width="9.85546875" customWidth="1"/>
    <col min="1286" max="1286" width="19.42578125" bestFit="1" customWidth="1"/>
    <col min="1296" max="1296" width="18.5703125" customWidth="1"/>
    <col min="1297" max="1298" width="9.140625" customWidth="1"/>
    <col min="1299" max="1299" width="0" hidden="1" customWidth="1"/>
    <col min="1300" max="1301" width="9.85546875" customWidth="1"/>
    <col min="1542" max="1542" width="19.42578125" bestFit="1" customWidth="1"/>
    <col min="1552" max="1552" width="18.5703125" customWidth="1"/>
    <col min="1553" max="1554" width="9.140625" customWidth="1"/>
    <col min="1555" max="1555" width="0" hidden="1" customWidth="1"/>
    <col min="1556" max="1557" width="9.85546875" customWidth="1"/>
    <col min="1798" max="1798" width="19.42578125" bestFit="1" customWidth="1"/>
    <col min="1808" max="1808" width="18.5703125" customWidth="1"/>
    <col min="1809" max="1810" width="9.140625" customWidth="1"/>
    <col min="1811" max="1811" width="0" hidden="1" customWidth="1"/>
    <col min="1812" max="1813" width="9.85546875" customWidth="1"/>
    <col min="2054" max="2054" width="19.42578125" bestFit="1" customWidth="1"/>
    <col min="2064" max="2064" width="18.5703125" customWidth="1"/>
    <col min="2065" max="2066" width="9.140625" customWidth="1"/>
    <col min="2067" max="2067" width="0" hidden="1" customWidth="1"/>
    <col min="2068" max="2069" width="9.85546875" customWidth="1"/>
    <col min="2310" max="2310" width="19.42578125" bestFit="1" customWidth="1"/>
    <col min="2320" max="2320" width="18.5703125" customWidth="1"/>
    <col min="2321" max="2322" width="9.140625" customWidth="1"/>
    <col min="2323" max="2323" width="0" hidden="1" customWidth="1"/>
    <col min="2324" max="2325" width="9.85546875" customWidth="1"/>
    <col min="2566" max="2566" width="19.42578125" bestFit="1" customWidth="1"/>
    <col min="2576" max="2576" width="18.5703125" customWidth="1"/>
    <col min="2577" max="2578" width="9.140625" customWidth="1"/>
    <col min="2579" max="2579" width="0" hidden="1" customWidth="1"/>
    <col min="2580" max="2581" width="9.85546875" customWidth="1"/>
    <col min="2822" max="2822" width="19.42578125" bestFit="1" customWidth="1"/>
    <col min="2832" max="2832" width="18.5703125" customWidth="1"/>
    <col min="2833" max="2834" width="9.140625" customWidth="1"/>
    <col min="2835" max="2835" width="0" hidden="1" customWidth="1"/>
    <col min="2836" max="2837" width="9.85546875" customWidth="1"/>
    <col min="3078" max="3078" width="19.42578125" bestFit="1" customWidth="1"/>
    <col min="3088" max="3088" width="18.5703125" customWidth="1"/>
    <col min="3089" max="3090" width="9.140625" customWidth="1"/>
    <col min="3091" max="3091" width="0" hidden="1" customWidth="1"/>
    <col min="3092" max="3093" width="9.85546875" customWidth="1"/>
    <col min="3334" max="3334" width="19.42578125" bestFit="1" customWidth="1"/>
    <col min="3344" max="3344" width="18.5703125" customWidth="1"/>
    <col min="3345" max="3346" width="9.140625" customWidth="1"/>
    <col min="3347" max="3347" width="0" hidden="1" customWidth="1"/>
    <col min="3348" max="3349" width="9.85546875" customWidth="1"/>
    <col min="3590" max="3590" width="19.42578125" bestFit="1" customWidth="1"/>
    <col min="3600" max="3600" width="18.5703125" customWidth="1"/>
    <col min="3601" max="3602" width="9.140625" customWidth="1"/>
    <col min="3603" max="3603" width="0" hidden="1" customWidth="1"/>
    <col min="3604" max="3605" width="9.85546875" customWidth="1"/>
    <col min="3846" max="3846" width="19.42578125" bestFit="1" customWidth="1"/>
    <col min="3856" max="3856" width="18.5703125" customWidth="1"/>
    <col min="3857" max="3858" width="9.140625" customWidth="1"/>
    <col min="3859" max="3859" width="0" hidden="1" customWidth="1"/>
    <col min="3860" max="3861" width="9.85546875" customWidth="1"/>
    <col min="4102" max="4102" width="19.42578125" bestFit="1" customWidth="1"/>
    <col min="4112" max="4112" width="18.5703125" customWidth="1"/>
    <col min="4113" max="4114" width="9.140625" customWidth="1"/>
    <col min="4115" max="4115" width="0" hidden="1" customWidth="1"/>
    <col min="4116" max="4117" width="9.85546875" customWidth="1"/>
    <col min="4358" max="4358" width="19.42578125" bestFit="1" customWidth="1"/>
    <col min="4368" max="4368" width="18.5703125" customWidth="1"/>
    <col min="4369" max="4370" width="9.140625" customWidth="1"/>
    <col min="4371" max="4371" width="0" hidden="1" customWidth="1"/>
    <col min="4372" max="4373" width="9.85546875" customWidth="1"/>
    <col min="4614" max="4614" width="19.42578125" bestFit="1" customWidth="1"/>
    <col min="4624" max="4624" width="18.5703125" customWidth="1"/>
    <col min="4625" max="4626" width="9.140625" customWidth="1"/>
    <col min="4627" max="4627" width="0" hidden="1" customWidth="1"/>
    <col min="4628" max="4629" width="9.85546875" customWidth="1"/>
    <col min="4870" max="4870" width="19.42578125" bestFit="1" customWidth="1"/>
    <col min="4880" max="4880" width="18.5703125" customWidth="1"/>
    <col min="4881" max="4882" width="9.140625" customWidth="1"/>
    <col min="4883" max="4883" width="0" hidden="1" customWidth="1"/>
    <col min="4884" max="4885" width="9.85546875" customWidth="1"/>
    <col min="5126" max="5126" width="19.42578125" bestFit="1" customWidth="1"/>
    <col min="5136" max="5136" width="18.5703125" customWidth="1"/>
    <col min="5137" max="5138" width="9.140625" customWidth="1"/>
    <col min="5139" max="5139" width="0" hidden="1" customWidth="1"/>
    <col min="5140" max="5141" width="9.85546875" customWidth="1"/>
    <col min="5382" max="5382" width="19.42578125" bestFit="1" customWidth="1"/>
    <col min="5392" max="5392" width="18.5703125" customWidth="1"/>
    <col min="5393" max="5394" width="9.140625" customWidth="1"/>
    <col min="5395" max="5395" width="0" hidden="1" customWidth="1"/>
    <col min="5396" max="5397" width="9.85546875" customWidth="1"/>
    <col min="5638" max="5638" width="19.42578125" bestFit="1" customWidth="1"/>
    <col min="5648" max="5648" width="18.5703125" customWidth="1"/>
    <col min="5649" max="5650" width="9.140625" customWidth="1"/>
    <col min="5651" max="5651" width="0" hidden="1" customWidth="1"/>
    <col min="5652" max="5653" width="9.85546875" customWidth="1"/>
    <col min="5894" max="5894" width="19.42578125" bestFit="1" customWidth="1"/>
    <col min="5904" max="5904" width="18.5703125" customWidth="1"/>
    <col min="5905" max="5906" width="9.140625" customWidth="1"/>
    <col min="5907" max="5907" width="0" hidden="1" customWidth="1"/>
    <col min="5908" max="5909" width="9.85546875" customWidth="1"/>
    <col min="6150" max="6150" width="19.42578125" bestFit="1" customWidth="1"/>
    <col min="6160" max="6160" width="18.5703125" customWidth="1"/>
    <col min="6161" max="6162" width="9.140625" customWidth="1"/>
    <col min="6163" max="6163" width="0" hidden="1" customWidth="1"/>
    <col min="6164" max="6165" width="9.85546875" customWidth="1"/>
    <col min="6406" max="6406" width="19.42578125" bestFit="1" customWidth="1"/>
    <col min="6416" max="6416" width="18.5703125" customWidth="1"/>
    <col min="6417" max="6418" width="9.140625" customWidth="1"/>
    <col min="6419" max="6419" width="0" hidden="1" customWidth="1"/>
    <col min="6420" max="6421" width="9.85546875" customWidth="1"/>
    <col min="6662" max="6662" width="19.42578125" bestFit="1" customWidth="1"/>
    <col min="6672" max="6672" width="18.5703125" customWidth="1"/>
    <col min="6673" max="6674" width="9.140625" customWidth="1"/>
    <col min="6675" max="6675" width="0" hidden="1" customWidth="1"/>
    <col min="6676" max="6677" width="9.85546875" customWidth="1"/>
    <col min="6918" max="6918" width="19.42578125" bestFit="1" customWidth="1"/>
    <col min="6928" max="6928" width="18.5703125" customWidth="1"/>
    <col min="6929" max="6930" width="9.140625" customWidth="1"/>
    <col min="6931" max="6931" width="0" hidden="1" customWidth="1"/>
    <col min="6932" max="6933" width="9.85546875" customWidth="1"/>
    <col min="7174" max="7174" width="19.42578125" bestFit="1" customWidth="1"/>
    <col min="7184" max="7184" width="18.5703125" customWidth="1"/>
    <col min="7185" max="7186" width="9.140625" customWidth="1"/>
    <col min="7187" max="7187" width="0" hidden="1" customWidth="1"/>
    <col min="7188" max="7189" width="9.85546875" customWidth="1"/>
    <col min="7430" max="7430" width="19.42578125" bestFit="1" customWidth="1"/>
    <col min="7440" max="7440" width="18.5703125" customWidth="1"/>
    <col min="7441" max="7442" width="9.140625" customWidth="1"/>
    <col min="7443" max="7443" width="0" hidden="1" customWidth="1"/>
    <col min="7444" max="7445" width="9.85546875" customWidth="1"/>
    <col min="7686" max="7686" width="19.42578125" bestFit="1" customWidth="1"/>
    <col min="7696" max="7696" width="18.5703125" customWidth="1"/>
    <col min="7697" max="7698" width="9.140625" customWidth="1"/>
    <col min="7699" max="7699" width="0" hidden="1" customWidth="1"/>
    <col min="7700" max="7701" width="9.85546875" customWidth="1"/>
    <col min="7942" max="7942" width="19.42578125" bestFit="1" customWidth="1"/>
    <col min="7952" max="7952" width="18.5703125" customWidth="1"/>
    <col min="7953" max="7954" width="9.140625" customWidth="1"/>
    <col min="7955" max="7955" width="0" hidden="1" customWidth="1"/>
    <col min="7956" max="7957" width="9.85546875" customWidth="1"/>
    <col min="8198" max="8198" width="19.42578125" bestFit="1" customWidth="1"/>
    <col min="8208" max="8208" width="18.5703125" customWidth="1"/>
    <col min="8209" max="8210" width="9.140625" customWidth="1"/>
    <col min="8211" max="8211" width="0" hidden="1" customWidth="1"/>
    <col min="8212" max="8213" width="9.85546875" customWidth="1"/>
    <col min="8454" max="8454" width="19.42578125" bestFit="1" customWidth="1"/>
    <col min="8464" max="8464" width="18.5703125" customWidth="1"/>
    <col min="8465" max="8466" width="9.140625" customWidth="1"/>
    <col min="8467" max="8467" width="0" hidden="1" customWidth="1"/>
    <col min="8468" max="8469" width="9.85546875" customWidth="1"/>
    <col min="8710" max="8710" width="19.42578125" bestFit="1" customWidth="1"/>
    <col min="8720" max="8720" width="18.5703125" customWidth="1"/>
    <col min="8721" max="8722" width="9.140625" customWidth="1"/>
    <col min="8723" max="8723" width="0" hidden="1" customWidth="1"/>
    <col min="8724" max="8725" width="9.85546875" customWidth="1"/>
    <col min="8966" max="8966" width="19.42578125" bestFit="1" customWidth="1"/>
    <col min="8976" max="8976" width="18.5703125" customWidth="1"/>
    <col min="8977" max="8978" width="9.140625" customWidth="1"/>
    <col min="8979" max="8979" width="0" hidden="1" customWidth="1"/>
    <col min="8980" max="8981" width="9.85546875" customWidth="1"/>
    <col min="9222" max="9222" width="19.42578125" bestFit="1" customWidth="1"/>
    <col min="9232" max="9232" width="18.5703125" customWidth="1"/>
    <col min="9233" max="9234" width="9.140625" customWidth="1"/>
    <col min="9235" max="9235" width="0" hidden="1" customWidth="1"/>
    <col min="9236" max="9237" width="9.85546875" customWidth="1"/>
    <col min="9478" max="9478" width="19.42578125" bestFit="1" customWidth="1"/>
    <col min="9488" max="9488" width="18.5703125" customWidth="1"/>
    <col min="9489" max="9490" width="9.140625" customWidth="1"/>
    <col min="9491" max="9491" width="0" hidden="1" customWidth="1"/>
    <col min="9492" max="9493" width="9.85546875" customWidth="1"/>
    <col min="9734" max="9734" width="19.42578125" bestFit="1" customWidth="1"/>
    <col min="9744" max="9744" width="18.5703125" customWidth="1"/>
    <col min="9745" max="9746" width="9.140625" customWidth="1"/>
    <col min="9747" max="9747" width="0" hidden="1" customWidth="1"/>
    <col min="9748" max="9749" width="9.85546875" customWidth="1"/>
    <col min="9990" max="9990" width="19.42578125" bestFit="1" customWidth="1"/>
    <col min="10000" max="10000" width="18.5703125" customWidth="1"/>
    <col min="10001" max="10002" width="9.140625" customWidth="1"/>
    <col min="10003" max="10003" width="0" hidden="1" customWidth="1"/>
    <col min="10004" max="10005" width="9.85546875" customWidth="1"/>
    <col min="10246" max="10246" width="19.42578125" bestFit="1" customWidth="1"/>
    <col min="10256" max="10256" width="18.5703125" customWidth="1"/>
    <col min="10257" max="10258" width="9.140625" customWidth="1"/>
    <col min="10259" max="10259" width="0" hidden="1" customWidth="1"/>
    <col min="10260" max="10261" width="9.85546875" customWidth="1"/>
    <col min="10502" max="10502" width="19.42578125" bestFit="1" customWidth="1"/>
    <col min="10512" max="10512" width="18.5703125" customWidth="1"/>
    <col min="10513" max="10514" width="9.140625" customWidth="1"/>
    <col min="10515" max="10515" width="0" hidden="1" customWidth="1"/>
    <col min="10516" max="10517" width="9.85546875" customWidth="1"/>
    <col min="10758" max="10758" width="19.42578125" bestFit="1" customWidth="1"/>
    <col min="10768" max="10768" width="18.5703125" customWidth="1"/>
    <col min="10769" max="10770" width="9.140625" customWidth="1"/>
    <col min="10771" max="10771" width="0" hidden="1" customWidth="1"/>
    <col min="10772" max="10773" width="9.85546875" customWidth="1"/>
    <col min="11014" max="11014" width="19.42578125" bestFit="1" customWidth="1"/>
    <col min="11024" max="11024" width="18.5703125" customWidth="1"/>
    <col min="11025" max="11026" width="9.140625" customWidth="1"/>
    <col min="11027" max="11027" width="0" hidden="1" customWidth="1"/>
    <col min="11028" max="11029" width="9.85546875" customWidth="1"/>
    <col min="11270" max="11270" width="19.42578125" bestFit="1" customWidth="1"/>
    <col min="11280" max="11280" width="18.5703125" customWidth="1"/>
    <col min="11281" max="11282" width="9.140625" customWidth="1"/>
    <col min="11283" max="11283" width="0" hidden="1" customWidth="1"/>
    <col min="11284" max="11285" width="9.85546875" customWidth="1"/>
    <col min="11526" max="11526" width="19.42578125" bestFit="1" customWidth="1"/>
    <col min="11536" max="11536" width="18.5703125" customWidth="1"/>
    <col min="11537" max="11538" width="9.140625" customWidth="1"/>
    <col min="11539" max="11539" width="0" hidden="1" customWidth="1"/>
    <col min="11540" max="11541" width="9.85546875" customWidth="1"/>
    <col min="11782" max="11782" width="19.42578125" bestFit="1" customWidth="1"/>
    <col min="11792" max="11792" width="18.5703125" customWidth="1"/>
    <col min="11793" max="11794" width="9.140625" customWidth="1"/>
    <col min="11795" max="11795" width="0" hidden="1" customWidth="1"/>
    <col min="11796" max="11797" width="9.85546875" customWidth="1"/>
    <col min="12038" max="12038" width="19.42578125" bestFit="1" customWidth="1"/>
    <col min="12048" max="12048" width="18.5703125" customWidth="1"/>
    <col min="12049" max="12050" width="9.140625" customWidth="1"/>
    <col min="12051" max="12051" width="0" hidden="1" customWidth="1"/>
    <col min="12052" max="12053" width="9.85546875" customWidth="1"/>
    <col min="12294" max="12294" width="19.42578125" bestFit="1" customWidth="1"/>
    <col min="12304" max="12304" width="18.5703125" customWidth="1"/>
    <col min="12305" max="12306" width="9.140625" customWidth="1"/>
    <col min="12307" max="12307" width="0" hidden="1" customWidth="1"/>
    <col min="12308" max="12309" width="9.85546875" customWidth="1"/>
    <col min="12550" max="12550" width="19.42578125" bestFit="1" customWidth="1"/>
    <col min="12560" max="12560" width="18.5703125" customWidth="1"/>
    <col min="12561" max="12562" width="9.140625" customWidth="1"/>
    <col min="12563" max="12563" width="0" hidden="1" customWidth="1"/>
    <col min="12564" max="12565" width="9.85546875" customWidth="1"/>
    <col min="12806" max="12806" width="19.42578125" bestFit="1" customWidth="1"/>
    <col min="12816" max="12816" width="18.5703125" customWidth="1"/>
    <col min="12817" max="12818" width="9.140625" customWidth="1"/>
    <col min="12819" max="12819" width="0" hidden="1" customWidth="1"/>
    <col min="12820" max="12821" width="9.85546875" customWidth="1"/>
    <col min="13062" max="13062" width="19.42578125" bestFit="1" customWidth="1"/>
    <col min="13072" max="13072" width="18.5703125" customWidth="1"/>
    <col min="13073" max="13074" width="9.140625" customWidth="1"/>
    <col min="13075" max="13075" width="0" hidden="1" customWidth="1"/>
    <col min="13076" max="13077" width="9.85546875" customWidth="1"/>
    <col min="13318" max="13318" width="19.42578125" bestFit="1" customWidth="1"/>
    <col min="13328" max="13328" width="18.5703125" customWidth="1"/>
    <col min="13329" max="13330" width="9.140625" customWidth="1"/>
    <col min="13331" max="13331" width="0" hidden="1" customWidth="1"/>
    <col min="13332" max="13333" width="9.85546875" customWidth="1"/>
    <col min="13574" max="13574" width="19.42578125" bestFit="1" customWidth="1"/>
    <col min="13584" max="13584" width="18.5703125" customWidth="1"/>
    <col min="13585" max="13586" width="9.140625" customWidth="1"/>
    <col min="13587" max="13587" width="0" hidden="1" customWidth="1"/>
    <col min="13588" max="13589" width="9.85546875" customWidth="1"/>
    <col min="13830" max="13830" width="19.42578125" bestFit="1" customWidth="1"/>
    <col min="13840" max="13840" width="18.5703125" customWidth="1"/>
    <col min="13841" max="13842" width="9.140625" customWidth="1"/>
    <col min="13843" max="13843" width="0" hidden="1" customWidth="1"/>
    <col min="13844" max="13845" width="9.85546875" customWidth="1"/>
    <col min="14086" max="14086" width="19.42578125" bestFit="1" customWidth="1"/>
    <col min="14096" max="14096" width="18.5703125" customWidth="1"/>
    <col min="14097" max="14098" width="9.140625" customWidth="1"/>
    <col min="14099" max="14099" width="0" hidden="1" customWidth="1"/>
    <col min="14100" max="14101" width="9.85546875" customWidth="1"/>
    <col min="14342" max="14342" width="19.42578125" bestFit="1" customWidth="1"/>
    <col min="14352" max="14352" width="18.5703125" customWidth="1"/>
    <col min="14353" max="14354" width="9.140625" customWidth="1"/>
    <col min="14355" max="14355" width="0" hidden="1" customWidth="1"/>
    <col min="14356" max="14357" width="9.85546875" customWidth="1"/>
    <col min="14598" max="14598" width="19.42578125" bestFit="1" customWidth="1"/>
    <col min="14608" max="14608" width="18.5703125" customWidth="1"/>
    <col min="14609" max="14610" width="9.140625" customWidth="1"/>
    <col min="14611" max="14611" width="0" hidden="1" customWidth="1"/>
    <col min="14612" max="14613" width="9.85546875" customWidth="1"/>
    <col min="14854" max="14854" width="19.42578125" bestFit="1" customWidth="1"/>
    <col min="14864" max="14864" width="18.5703125" customWidth="1"/>
    <col min="14865" max="14866" width="9.140625" customWidth="1"/>
    <col min="14867" max="14867" width="0" hidden="1" customWidth="1"/>
    <col min="14868" max="14869" width="9.85546875" customWidth="1"/>
    <col min="15110" max="15110" width="19.42578125" bestFit="1" customWidth="1"/>
    <col min="15120" max="15120" width="18.5703125" customWidth="1"/>
    <col min="15121" max="15122" width="9.140625" customWidth="1"/>
    <col min="15123" max="15123" width="0" hidden="1" customWidth="1"/>
    <col min="15124" max="15125" width="9.85546875" customWidth="1"/>
    <col min="15366" max="15366" width="19.42578125" bestFit="1" customWidth="1"/>
    <col min="15376" max="15376" width="18.5703125" customWidth="1"/>
    <col min="15377" max="15378" width="9.140625" customWidth="1"/>
    <col min="15379" max="15379" width="0" hidden="1" customWidth="1"/>
    <col min="15380" max="15381" width="9.85546875" customWidth="1"/>
    <col min="15622" max="15622" width="19.42578125" bestFit="1" customWidth="1"/>
    <col min="15632" max="15632" width="18.5703125" customWidth="1"/>
    <col min="15633" max="15634" width="9.140625" customWidth="1"/>
    <col min="15635" max="15635" width="0" hidden="1" customWidth="1"/>
    <col min="15636" max="15637" width="9.85546875" customWidth="1"/>
    <col min="15878" max="15878" width="19.42578125" bestFit="1" customWidth="1"/>
    <col min="15888" max="15888" width="18.5703125" customWidth="1"/>
    <col min="15889" max="15890" width="9.140625" customWidth="1"/>
    <col min="15891" max="15891" width="0" hidden="1" customWidth="1"/>
    <col min="15892" max="15893" width="9.85546875" customWidth="1"/>
    <col min="16134" max="16134" width="19.42578125" bestFit="1" customWidth="1"/>
    <col min="16144" max="16144" width="18.5703125" customWidth="1"/>
    <col min="16145" max="16146" width="9.140625" customWidth="1"/>
    <col min="16147" max="16147" width="0" hidden="1" customWidth="1"/>
    <col min="16148" max="16149" width="9.85546875" customWidth="1"/>
  </cols>
  <sheetData>
    <row r="1" spans="1:38" ht="15.75" x14ac:dyDescent="0.25">
      <c r="A1" s="4" t="s">
        <v>48</v>
      </c>
    </row>
    <row r="2" spans="1:38" ht="15.75" thickBot="1" x14ac:dyDescent="0.3"/>
    <row r="3" spans="1:38" ht="22.5" customHeight="1" x14ac:dyDescent="0.25">
      <c r="A3" s="334" t="s">
        <v>3</v>
      </c>
      <c r="B3" s="336">
        <v>2007</v>
      </c>
      <c r="C3" s="328">
        <v>2008</v>
      </c>
      <c r="D3" s="328">
        <v>2009</v>
      </c>
      <c r="E3" s="328">
        <v>2010</v>
      </c>
      <c r="F3" s="328">
        <v>2011</v>
      </c>
      <c r="G3" s="328">
        <v>2012</v>
      </c>
      <c r="H3" s="328">
        <v>2013</v>
      </c>
      <c r="I3" s="328">
        <v>2014</v>
      </c>
      <c r="J3" s="328">
        <v>2015</v>
      </c>
      <c r="K3" s="328">
        <v>2016</v>
      </c>
      <c r="L3" s="342">
        <v>2017</v>
      </c>
      <c r="M3" s="328">
        <v>2018</v>
      </c>
      <c r="N3" s="328">
        <v>2019</v>
      </c>
      <c r="O3" s="338">
        <v>2020</v>
      </c>
      <c r="P3" s="342">
        <v>2021</v>
      </c>
      <c r="Q3" s="326">
        <v>2022</v>
      </c>
      <c r="R3" s="326">
        <v>2023</v>
      </c>
      <c r="S3" s="332">
        <v>2024</v>
      </c>
      <c r="T3" s="271" t="s">
        <v>49</v>
      </c>
      <c r="U3" s="330" t="s">
        <v>217</v>
      </c>
      <c r="V3" s="331"/>
      <c r="W3" s="324" t="s">
        <v>143</v>
      </c>
      <c r="X3" s="325"/>
    </row>
    <row r="4" spans="1:38" ht="31.5" customHeight="1" thickBot="1" x14ac:dyDescent="0.3">
      <c r="A4" s="335"/>
      <c r="B4" s="337"/>
      <c r="C4" s="329"/>
      <c r="D4" s="329"/>
      <c r="E4" s="329"/>
      <c r="F4" s="329"/>
      <c r="G4" s="329"/>
      <c r="H4" s="329"/>
      <c r="I4" s="329"/>
      <c r="J4" s="329"/>
      <c r="K4" s="329"/>
      <c r="L4" s="343"/>
      <c r="M4" s="329"/>
      <c r="N4" s="329"/>
      <c r="O4" s="339"/>
      <c r="P4" s="343"/>
      <c r="Q4" s="327"/>
      <c r="R4" s="327"/>
      <c r="S4" s="333"/>
      <c r="T4" s="174" t="s">
        <v>148</v>
      </c>
      <c r="U4" s="127">
        <v>2024</v>
      </c>
      <c r="V4" s="264">
        <v>2025</v>
      </c>
      <c r="W4" s="297" t="s">
        <v>218</v>
      </c>
      <c r="X4" s="298" t="s">
        <v>219</v>
      </c>
    </row>
    <row r="5" spans="1:38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273"/>
      <c r="R5" s="273"/>
      <c r="S5" s="304"/>
      <c r="T5" s="175"/>
      <c r="U5" s="101"/>
      <c r="V5" s="101"/>
      <c r="W5" s="101"/>
      <c r="X5" s="101"/>
    </row>
    <row r="6" spans="1:38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f>SUM('[1]2'!T7:T18)</f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274">
        <v>925952.67900000024</v>
      </c>
      <c r="Q6" s="153">
        <v>938963.28799999994</v>
      </c>
      <c r="R6" s="153">
        <v>924632.3</v>
      </c>
      <c r="S6" s="147">
        <v>965667.12200000021</v>
      </c>
      <c r="T6" s="100"/>
      <c r="U6" s="115">
        <v>381222.56799999997</v>
      </c>
      <c r="V6" s="147">
        <v>377537.92200000025</v>
      </c>
      <c r="W6" s="112">
        <v>945962.73500000022</v>
      </c>
      <c r="X6" s="147">
        <v>961878.97499999998</v>
      </c>
      <c r="AC6" s="101"/>
      <c r="AD6" s="101" t="s">
        <v>51</v>
      </c>
      <c r="AE6" s="101"/>
      <c r="AF6" s="101"/>
      <c r="AG6" s="101" t="s">
        <v>52</v>
      </c>
      <c r="AH6" s="101"/>
      <c r="AI6" s="101"/>
      <c r="AJ6" s="101" t="s">
        <v>53</v>
      </c>
      <c r="AK6" s="101"/>
      <c r="AL6" s="101"/>
    </row>
    <row r="7" spans="1:38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80">
        <f>(P6-O6)/O6</f>
        <v>8.1480780433982658E-2</v>
      </c>
      <c r="Q7" s="280">
        <f t="shared" ref="Q7:S7" si="1">(Q6-P6)/P6</f>
        <v>1.4051051738465463E-2</v>
      </c>
      <c r="R7" s="280">
        <f t="shared" si="1"/>
        <v>-1.5262564770263836E-2</v>
      </c>
      <c r="S7" s="281">
        <f t="shared" si="1"/>
        <v>4.4379611224916279E-2</v>
      </c>
      <c r="U7" s="118"/>
      <c r="V7" s="278">
        <f>(V6-U6)/U6</f>
        <v>-9.6653406941000341E-3</v>
      </c>
      <c r="X7" s="278">
        <f>(X6-W6)/W6</f>
        <v>1.6825440803436887E-2</v>
      </c>
      <c r="AC7" s="101"/>
      <c r="AD7" s="101">
        <v>2012</v>
      </c>
      <c r="AE7" s="101">
        <v>2013</v>
      </c>
      <c r="AF7" s="101"/>
      <c r="AG7" s="101">
        <v>2012</v>
      </c>
      <c r="AH7" s="101">
        <v>2013</v>
      </c>
      <c r="AI7" s="101"/>
      <c r="AJ7" s="101">
        <v>2012</v>
      </c>
      <c r="AK7" s="101">
        <v>2013</v>
      </c>
      <c r="AL7" s="101"/>
    </row>
    <row r="8" spans="1:38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12">
        <v>167736.79199999999</v>
      </c>
      <c r="Q8" s="153">
        <v>205343.67499999999</v>
      </c>
      <c r="R8" s="153">
        <v>197581.58900000001</v>
      </c>
      <c r="S8" s="147">
        <v>158919.32</v>
      </c>
      <c r="T8" s="100"/>
      <c r="U8" s="115">
        <v>62429.919000000024</v>
      </c>
      <c r="V8" s="147">
        <v>59848.519</v>
      </c>
      <c r="W8" s="112">
        <v>173067.60200000004</v>
      </c>
      <c r="X8" s="147">
        <v>156376.973</v>
      </c>
      <c r="AC8" s="101" t="s">
        <v>56</v>
      </c>
      <c r="AD8" s="101"/>
      <c r="AE8" s="105"/>
      <c r="AF8" s="101"/>
      <c r="AG8" s="105"/>
      <c r="AH8" s="105"/>
      <c r="AI8" s="101"/>
      <c r="AJ8" s="101"/>
      <c r="AK8" s="105" t="e">
        <f>#REF!-#REF!</f>
        <v>#REF!</v>
      </c>
      <c r="AL8" s="101"/>
    </row>
    <row r="9" spans="1:38" ht="27.95" customHeight="1" thickBot="1" x14ac:dyDescent="0.3">
      <c r="A9" s="113" t="s">
        <v>54</v>
      </c>
      <c r="B9" s="116"/>
      <c r="C9" s="279">
        <f t="shared" ref="C9:Q9" si="2">(C8-B8)/B8</f>
        <v>0.2704215924390953</v>
      </c>
      <c r="D9" s="279">
        <f t="shared" si="2"/>
        <v>-1.5727210912017519E-2</v>
      </c>
      <c r="E9" s="279">
        <f t="shared" si="2"/>
        <v>0.13141316724760313</v>
      </c>
      <c r="F9" s="279">
        <f t="shared" si="2"/>
        <v>-8.4685563002352207E-2</v>
      </c>
      <c r="G9" s="279">
        <f t="shared" si="2"/>
        <v>5.4407061581438577E-2</v>
      </c>
      <c r="H9" s="279">
        <f t="shared" si="2"/>
        <v>0.41712583925447455</v>
      </c>
      <c r="I9" s="279">
        <f t="shared" si="2"/>
        <v>2.250827194251357E-2</v>
      </c>
      <c r="J9" s="279">
        <f t="shared" si="2"/>
        <v>-6.7109981334913887E-2</v>
      </c>
      <c r="K9" s="279">
        <f t="shared" si="2"/>
        <v>-5.6223528896759203E-2</v>
      </c>
      <c r="L9" s="280">
        <f t="shared" si="2"/>
        <v>0.24516978481709314</v>
      </c>
      <c r="M9" s="279">
        <f t="shared" si="2"/>
        <v>0.12769947706194412</v>
      </c>
      <c r="N9" s="279">
        <f t="shared" si="2"/>
        <v>9.3592470782629861E-2</v>
      </c>
      <c r="O9" s="279">
        <f t="shared" si="2"/>
        <v>-1.7455552338089889E-2</v>
      </c>
      <c r="P9" s="288">
        <f t="shared" si="2"/>
        <v>8.9145081860037469E-3</v>
      </c>
      <c r="Q9" s="279">
        <f t="shared" si="2"/>
        <v>0.22420175413871041</v>
      </c>
      <c r="R9" s="279">
        <f t="shared" ref="R9" si="3">(R8-Q8)/Q8</f>
        <v>-3.7800463052976831E-2</v>
      </c>
      <c r="S9" s="281">
        <f t="shared" ref="S9" si="4">(S8-R8)/R8</f>
        <v>-0.19567748794651105</v>
      </c>
      <c r="T9" s="10"/>
      <c r="U9" s="116"/>
      <c r="V9" s="281">
        <f>(V8-U8)/U8</f>
        <v>-4.1348764203907144E-2</v>
      </c>
      <c r="W9" s="299"/>
      <c r="X9" s="281">
        <f>(X8-W8)/W8</f>
        <v>-9.6439939116970255E-2</v>
      </c>
      <c r="AC9" s="101" t="s">
        <v>57</v>
      </c>
      <c r="AD9" s="101"/>
      <c r="AE9" s="105"/>
      <c r="AF9" s="101"/>
      <c r="AG9" s="105"/>
      <c r="AH9" s="105"/>
      <c r="AI9" s="101"/>
      <c r="AJ9" s="101"/>
      <c r="AK9" s="105" t="e">
        <f>#REF!-#REF!</f>
        <v>#REF!</v>
      </c>
      <c r="AL9" s="101"/>
    </row>
    <row r="10" spans="1:38" ht="27.95" customHeight="1" x14ac:dyDescent="0.25">
      <c r="A10" s="8" t="s">
        <v>58</v>
      </c>
      <c r="B10" s="19">
        <f>(B6-B8)</f>
        <v>532729.95499999938</v>
      </c>
      <c r="C10" s="154">
        <f t="shared" ref="C10:L10" si="5">(C6-C8)</f>
        <v>495602.94900000037</v>
      </c>
      <c r="D10" s="154">
        <f t="shared" si="5"/>
        <v>464912.54300000041</v>
      </c>
      <c r="E10" s="154">
        <f t="shared" si="5"/>
        <v>524886.83999999927</v>
      </c>
      <c r="F10" s="154">
        <f t="shared" si="5"/>
        <v>575003.69100000104</v>
      </c>
      <c r="G10" s="154">
        <f t="shared" si="5"/>
        <v>617133.53500000073</v>
      </c>
      <c r="H10" s="154">
        <f t="shared" si="5"/>
        <v>598394.56100000138</v>
      </c>
      <c r="I10" s="154">
        <f t="shared" si="5"/>
        <v>601130.81199999875</v>
      </c>
      <c r="J10" s="154">
        <f t="shared" si="5"/>
        <v>618778.99600000016</v>
      </c>
      <c r="K10" s="154">
        <f t="shared" si="5"/>
        <v>613783.08899999992</v>
      </c>
      <c r="L10" s="282">
        <f t="shared" si="5"/>
        <v>640835.07399999513</v>
      </c>
      <c r="M10" s="154">
        <f t="shared" ref="M10:S10" si="6">(M6-M8)</f>
        <v>645614.48600000003</v>
      </c>
      <c r="N10" s="154">
        <f t="shared" si="6"/>
        <v>650193.99999999988</v>
      </c>
      <c r="O10" s="154">
        <f t="shared" si="6"/>
        <v>689934.96300000162</v>
      </c>
      <c r="P10" s="282">
        <f t="shared" si="6"/>
        <v>758215.88700000022</v>
      </c>
      <c r="Q10" s="154">
        <f t="shared" si="6"/>
        <v>733619.6129999999</v>
      </c>
      <c r="R10" s="154">
        <f t="shared" si="6"/>
        <v>727050.71100000001</v>
      </c>
      <c r="S10" s="140">
        <f t="shared" si="6"/>
        <v>806747.80200000014</v>
      </c>
      <c r="U10" s="117">
        <f>U6-U8</f>
        <v>318792.64899999998</v>
      </c>
      <c r="V10" s="140">
        <f>V6-V8</f>
        <v>317689.40300000028</v>
      </c>
      <c r="W10" s="119">
        <f>W6-W8</f>
        <v>772895.13300000015</v>
      </c>
      <c r="X10" s="140">
        <f>X6-X8</f>
        <v>805502.00199999998</v>
      </c>
      <c r="AC10" s="101" t="s">
        <v>59</v>
      </c>
      <c r="AD10" s="101"/>
      <c r="AE10" s="105"/>
      <c r="AF10" s="101"/>
      <c r="AG10" s="105"/>
      <c r="AH10" s="105"/>
      <c r="AI10" s="101"/>
      <c r="AJ10" s="101"/>
      <c r="AK10" s="105" t="e">
        <f>#REF!-#REF!</f>
        <v>#REF!</v>
      </c>
      <c r="AL10" s="101"/>
    </row>
    <row r="11" spans="1:38" ht="27.95" customHeight="1" thickBot="1" x14ac:dyDescent="0.3">
      <c r="A11" s="113" t="s">
        <v>54</v>
      </c>
      <c r="B11" s="116"/>
      <c r="C11" s="279">
        <f t="shared" ref="C11:Q11" si="7">(C10-B10)/B10</f>
        <v>-6.9691981183973503E-2</v>
      </c>
      <c r="D11" s="279">
        <f t="shared" si="7"/>
        <v>-6.1925390197789032E-2</v>
      </c>
      <c r="E11" s="279">
        <f t="shared" si="7"/>
        <v>0.12900124529442691</v>
      </c>
      <c r="F11" s="279">
        <f t="shared" si="7"/>
        <v>9.5481248872617649E-2</v>
      </c>
      <c r="G11" s="279">
        <f t="shared" si="7"/>
        <v>7.3268823590907375E-2</v>
      </c>
      <c r="H11" s="279">
        <f t="shared" si="7"/>
        <v>-3.0364536906909986E-2</v>
      </c>
      <c r="I11" s="279">
        <f t="shared" si="7"/>
        <v>4.5726535271722896E-3</v>
      </c>
      <c r="J11" s="279">
        <f t="shared" si="7"/>
        <v>2.9358308786875894E-2</v>
      </c>
      <c r="K11" s="279">
        <f t="shared" si="7"/>
        <v>-8.0738147744113774E-3</v>
      </c>
      <c r="L11" s="280">
        <f t="shared" si="7"/>
        <v>4.4074177807781237E-2</v>
      </c>
      <c r="M11" s="279">
        <f t="shared" si="7"/>
        <v>7.4580998979543013E-3</v>
      </c>
      <c r="N11" s="279">
        <f t="shared" si="7"/>
        <v>7.093264013285863E-3</v>
      </c>
      <c r="O11" s="279">
        <f t="shared" si="7"/>
        <v>6.1121700600131258E-2</v>
      </c>
      <c r="P11" s="288">
        <f t="shared" si="7"/>
        <v>9.8967189172580669E-2</v>
      </c>
      <c r="Q11" s="279">
        <f t="shared" si="7"/>
        <v>-3.2439671103858467E-2</v>
      </c>
      <c r="R11" s="279">
        <f t="shared" ref="R11" si="8">(R10-Q10)/Q10</f>
        <v>-8.954098123327963E-3</v>
      </c>
      <c r="S11" s="281">
        <f t="shared" ref="S11" si="9">(S10-R10)/R10</f>
        <v>0.10961696315568301</v>
      </c>
      <c r="T11" s="10"/>
      <c r="U11" s="116"/>
      <c r="V11" s="281">
        <f>(V10-U10)/U10</f>
        <v>-3.4607008770760387E-3</v>
      </c>
      <c r="W11" s="299"/>
      <c r="X11" s="281">
        <f>(X10-W10)/W10</f>
        <v>4.2187960057965358E-2</v>
      </c>
      <c r="AC11" s="101" t="s">
        <v>60</v>
      </c>
      <c r="AD11" s="101"/>
      <c r="AE11" s="105"/>
      <c r="AF11" s="101"/>
      <c r="AG11" s="105"/>
      <c r="AH11" s="105"/>
      <c r="AI11" s="101"/>
      <c r="AJ11" s="101"/>
      <c r="AK11" s="105" t="e">
        <f>#REF!-#REF!</f>
        <v>#REF!</v>
      </c>
      <c r="AL11" s="101"/>
    </row>
    <row r="12" spans="1:38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V12" si="10">(C6/C8)</f>
        <v>7.1670824030294336</v>
      </c>
      <c r="D12" s="284">
        <f t="shared" si="10"/>
        <v>6.8776220200097287</v>
      </c>
      <c r="E12" s="284">
        <f t="shared" si="10"/>
        <v>6.8650922333739404</v>
      </c>
      <c r="F12" s="103">
        <f t="shared" si="10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4"/>
      <c r="U12" s="103">
        <f t="shared" si="10"/>
        <v>6.1064081790655509</v>
      </c>
      <c r="V12" s="285">
        <f t="shared" si="10"/>
        <v>6.3082249704458055</v>
      </c>
      <c r="W12" s="103">
        <f>W6/W8</f>
        <v>5.4658568332159589</v>
      </c>
      <c r="X12" s="285">
        <f>X6/X8</f>
        <v>6.1510269481939641</v>
      </c>
      <c r="AC12" s="101" t="s">
        <v>62</v>
      </c>
      <c r="AD12" s="101"/>
      <c r="AE12" s="105"/>
      <c r="AF12" s="101"/>
      <c r="AG12" s="105"/>
      <c r="AH12" s="105"/>
      <c r="AI12" s="101"/>
      <c r="AJ12" s="101"/>
      <c r="AK12" s="105" t="e">
        <f>#REF!-#REF!</f>
        <v>#REF!</v>
      </c>
      <c r="AL12" s="101"/>
    </row>
    <row r="13" spans="1:38" ht="30" customHeight="1" thickBot="1" x14ac:dyDescent="0.3">
      <c r="AC13" s="101" t="s">
        <v>63</v>
      </c>
      <c r="AD13" s="101"/>
      <c r="AE13" s="105"/>
      <c r="AF13" s="101"/>
      <c r="AG13" s="105"/>
      <c r="AH13" s="105"/>
      <c r="AI13" s="101"/>
      <c r="AJ13" s="101"/>
      <c r="AK13" s="105" t="e">
        <f>#REF!-#REF!</f>
        <v>#REF!</v>
      </c>
      <c r="AL13" s="101"/>
    </row>
    <row r="14" spans="1:38" ht="22.5" customHeight="1" x14ac:dyDescent="0.25">
      <c r="A14" s="334" t="s">
        <v>2</v>
      </c>
      <c r="B14" s="336">
        <v>2007</v>
      </c>
      <c r="C14" s="328">
        <v>2008</v>
      </c>
      <c r="D14" s="328">
        <v>2009</v>
      </c>
      <c r="E14" s="328">
        <v>2010</v>
      </c>
      <c r="F14" s="328">
        <v>2011</v>
      </c>
      <c r="G14" s="328">
        <v>2012</v>
      </c>
      <c r="H14" s="328">
        <v>2013</v>
      </c>
      <c r="I14" s="328">
        <v>2014</v>
      </c>
      <c r="J14" s="328">
        <v>2015</v>
      </c>
      <c r="K14" s="340">
        <v>2016</v>
      </c>
      <c r="L14" s="342">
        <v>2017</v>
      </c>
      <c r="M14" s="328">
        <v>2018</v>
      </c>
      <c r="N14" s="328">
        <v>2019</v>
      </c>
      <c r="O14" s="338">
        <v>2020</v>
      </c>
      <c r="P14" s="328">
        <v>2021</v>
      </c>
      <c r="Q14" s="328">
        <v>2022</v>
      </c>
      <c r="R14" s="328">
        <v>2023</v>
      </c>
      <c r="S14" s="332">
        <v>2024</v>
      </c>
      <c r="T14" s="128" t="s">
        <v>49</v>
      </c>
      <c r="U14" s="330" t="str">
        <f>U3</f>
        <v>jan-maio</v>
      </c>
      <c r="V14" s="331"/>
      <c r="W14" s="324" t="s">
        <v>143</v>
      </c>
      <c r="X14" s="325"/>
      <c r="AC14" s="101" t="s">
        <v>64</v>
      </c>
      <c r="AD14" s="101"/>
      <c r="AE14" s="105"/>
      <c r="AF14" s="101"/>
      <c r="AG14" s="105"/>
      <c r="AH14" s="105"/>
      <c r="AI14" s="101"/>
      <c r="AJ14" s="101"/>
      <c r="AK14" s="105" t="e">
        <f>#REF!-#REF!</f>
        <v>#REF!</v>
      </c>
      <c r="AL14" s="101"/>
    </row>
    <row r="15" spans="1:38" ht="31.5" customHeight="1" thickBot="1" x14ac:dyDescent="0.3">
      <c r="A15" s="335"/>
      <c r="B15" s="337"/>
      <c r="C15" s="329"/>
      <c r="D15" s="329"/>
      <c r="E15" s="329"/>
      <c r="F15" s="329"/>
      <c r="G15" s="329"/>
      <c r="H15" s="329"/>
      <c r="I15" s="329"/>
      <c r="J15" s="329"/>
      <c r="K15" s="341"/>
      <c r="L15" s="343"/>
      <c r="M15" s="329"/>
      <c r="N15" s="329"/>
      <c r="O15" s="339"/>
      <c r="P15" s="329"/>
      <c r="Q15" s="344"/>
      <c r="R15" s="329"/>
      <c r="S15" s="333"/>
      <c r="T15" s="129" t="str">
        <f>T4</f>
        <v>2007/2024</v>
      </c>
      <c r="U15" s="127">
        <f>U4</f>
        <v>2024</v>
      </c>
      <c r="V15" s="264">
        <f>V4</f>
        <v>2025</v>
      </c>
      <c r="W15" s="300" t="str">
        <f>W4</f>
        <v>jun 2023 a mai 2024</v>
      </c>
      <c r="X15" s="298" t="str">
        <f>X4</f>
        <v>jun 2024 a mai 2025</v>
      </c>
      <c r="AC15" s="101" t="s">
        <v>65</v>
      </c>
      <c r="AD15" s="101"/>
      <c r="AE15" s="105"/>
      <c r="AF15" s="101"/>
      <c r="AG15" s="105"/>
      <c r="AH15" s="105"/>
      <c r="AI15" s="101"/>
      <c r="AJ15" s="101"/>
      <c r="AK15" s="105" t="e">
        <f>#REF!-#REF!</f>
        <v>#REF!</v>
      </c>
      <c r="AL15" s="101"/>
    </row>
    <row r="16" spans="1:38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R16" s="301"/>
      <c r="S16" s="304"/>
      <c r="T16" s="286"/>
      <c r="AC16" s="101" t="s">
        <v>66</v>
      </c>
      <c r="AE16" s="105"/>
      <c r="AG16" s="105"/>
      <c r="AH16" s="105"/>
      <c r="AK16" s="105" t="e">
        <f>#REF!-#REF!</f>
        <v>#REF!</v>
      </c>
    </row>
    <row r="17" spans="1:38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427968.65799999994</v>
      </c>
      <c r="Q17" s="274">
        <v>418166.49000000005</v>
      </c>
      <c r="R17" s="153">
        <v>404411.64599999983</v>
      </c>
      <c r="S17" s="147">
        <v>415818.75800000015</v>
      </c>
      <c r="T17" s="100"/>
      <c r="U17" s="115">
        <v>172162.77700000006</v>
      </c>
      <c r="V17" s="147">
        <v>170070.6320000001</v>
      </c>
      <c r="W17" s="112">
        <v>416825.79399999994</v>
      </c>
      <c r="X17" s="147">
        <v>413638.00000000012</v>
      </c>
      <c r="AC17" s="101" t="s">
        <v>67</v>
      </c>
      <c r="AD17" s="101"/>
      <c r="AE17" s="105"/>
      <c r="AF17" s="101"/>
      <c r="AG17" s="105"/>
      <c r="AH17" s="105"/>
      <c r="AI17" s="101"/>
      <c r="AJ17" s="101"/>
      <c r="AK17" s="105" t="e">
        <f>#REF!-#REF!</f>
        <v>#REF!</v>
      </c>
      <c r="AL17" s="101"/>
    </row>
    <row r="18" spans="1:38" ht="27.75" customHeight="1" thickBot="1" x14ac:dyDescent="0.3">
      <c r="A18" s="114" t="s">
        <v>54</v>
      </c>
      <c r="B18" s="275"/>
      <c r="C18" s="276">
        <f t="shared" ref="C18:P18" si="11">(C17-B17)/B17</f>
        <v>-5.4332489679479568E-2</v>
      </c>
      <c r="D18" s="276">
        <f t="shared" si="11"/>
        <v>-7.2127077537654183E-2</v>
      </c>
      <c r="E18" s="276">
        <f t="shared" si="11"/>
        <v>0.12182444539758823</v>
      </c>
      <c r="F18" s="276">
        <f t="shared" si="11"/>
        <v>1.2510259696368252E-2</v>
      </c>
      <c r="G18" s="276">
        <f t="shared" si="11"/>
        <v>3.8557547808706294E-2</v>
      </c>
      <c r="H18" s="276">
        <f t="shared" si="11"/>
        <v>3.7801022123911316E-3</v>
      </c>
      <c r="I18" s="276">
        <f t="shared" si="11"/>
        <v>-1.5821591729182263E-3</v>
      </c>
      <c r="J18" s="276">
        <f t="shared" si="11"/>
        <v>3.6697642720653331E-2</v>
      </c>
      <c r="K18" s="287">
        <f t="shared" si="11"/>
        <v>2.2227281971553901E-2</v>
      </c>
      <c r="L18" s="277">
        <f t="shared" si="11"/>
        <v>2.5737437820711511E-2</v>
      </c>
      <c r="M18" s="276">
        <f t="shared" si="11"/>
        <v>2.6759932780496109E-2</v>
      </c>
      <c r="N18" s="276">
        <f t="shared" si="11"/>
        <v>1.6024959109884815E-3</v>
      </c>
      <c r="O18" s="276">
        <f t="shared" si="11"/>
        <v>-0.13403340389423476</v>
      </c>
      <c r="P18" s="276">
        <f t="shared" si="11"/>
        <v>8.6341308222622926E-2</v>
      </c>
      <c r="Q18" s="276">
        <f t="shared" ref="Q18" si="12">(Q17-P17)/P17</f>
        <v>-2.2903938914143312E-2</v>
      </c>
      <c r="R18" s="276">
        <f t="shared" ref="R18" si="13">(R17-Q17)/Q17</f>
        <v>-3.2893223940541512E-2</v>
      </c>
      <c r="S18" s="278">
        <f t="shared" ref="S18" si="14">(S17-R17)/R17</f>
        <v>2.8206685224886719E-2</v>
      </c>
      <c r="U18" s="118"/>
      <c r="V18" s="278">
        <f>(V17-U17)/U17</f>
        <v>-1.2152133210536908E-2</v>
      </c>
      <c r="X18" s="278">
        <f>(X17-W17)/W17</f>
        <v>-7.6477848681308341E-3</v>
      </c>
      <c r="AC18" s="101" t="s">
        <v>68</v>
      </c>
      <c r="AD18" s="101"/>
      <c r="AE18" s="105"/>
      <c r="AF18" s="101"/>
      <c r="AG18" s="105"/>
      <c r="AH18" s="105"/>
      <c r="AI18" s="101"/>
      <c r="AJ18" s="101"/>
      <c r="AK18" s="105" t="e">
        <f>#REF!-#REF!</f>
        <v>#REF!</v>
      </c>
      <c r="AL18" s="101"/>
    </row>
    <row r="19" spans="1:38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274">
        <v>202578.51499999996</v>
      </c>
      <c r="R19" s="153">
        <v>194885.81700000001</v>
      </c>
      <c r="S19" s="147">
        <v>155584.935</v>
      </c>
      <c r="T19" s="100"/>
      <c r="U19" s="115">
        <v>61568.783000000018</v>
      </c>
      <c r="V19" s="147">
        <v>58573.894999999997</v>
      </c>
      <c r="W19" s="112">
        <v>170922.14500000002</v>
      </c>
      <c r="X19" s="147">
        <v>152629.1</v>
      </c>
      <c r="AC19" s="101" t="s">
        <v>69</v>
      </c>
      <c r="AD19" s="101"/>
      <c r="AE19" s="105"/>
      <c r="AF19" s="101"/>
      <c r="AG19" s="105"/>
      <c r="AH19" s="105"/>
      <c r="AI19" s="101"/>
      <c r="AJ19" s="101"/>
      <c r="AK19" s="105" t="e">
        <f>#REF!-#REF!</f>
        <v>#REF!</v>
      </c>
      <c r="AL19" s="101"/>
    </row>
    <row r="20" spans="1:38" ht="27.75" customHeight="1" thickBot="1" x14ac:dyDescent="0.3">
      <c r="A20" s="113" t="s">
        <v>54</v>
      </c>
      <c r="B20" s="116"/>
      <c r="C20" s="279">
        <f t="shared" ref="C20:Q20" si="15">(C19-B19)/B19</f>
        <v>0.27026566048919176</v>
      </c>
      <c r="D20" s="279">
        <f t="shared" si="15"/>
        <v>-2.4010145087149853E-2</v>
      </c>
      <c r="E20" s="279">
        <f t="shared" si="15"/>
        <v>0.14006023199087436</v>
      </c>
      <c r="F20" s="279">
        <f t="shared" si="15"/>
        <v>-8.8603238264779852E-2</v>
      </c>
      <c r="G20" s="279">
        <f t="shared" si="15"/>
        <v>5.702380925842114E-2</v>
      </c>
      <c r="H20" s="279">
        <f t="shared" si="15"/>
        <v>0.42203841205856046</v>
      </c>
      <c r="I20" s="279">
        <f t="shared" si="15"/>
        <v>2.2864466924753087E-2</v>
      </c>
      <c r="J20" s="279">
        <f t="shared" si="15"/>
        <v>-6.9050989193828793E-2</v>
      </c>
      <c r="K20" s="288">
        <f t="shared" si="15"/>
        <v>-5.6265682741884385E-2</v>
      </c>
      <c r="L20" s="280">
        <f t="shared" si="15"/>
        <v>0.24855590020796675</v>
      </c>
      <c r="M20" s="279">
        <f t="shared" si="15"/>
        <v>0.12649303974249151</v>
      </c>
      <c r="N20" s="279">
        <f t="shared" si="15"/>
        <v>9.3478917261994809E-2</v>
      </c>
      <c r="O20" s="279">
        <f t="shared" si="15"/>
        <v>-2.0256048630349952E-2</v>
      </c>
      <c r="P20" s="279">
        <f t="shared" si="15"/>
        <v>6.002496321448187E-3</v>
      </c>
      <c r="Q20" s="279">
        <f t="shared" si="15"/>
        <v>0.22527490908611841</v>
      </c>
      <c r="R20" s="279">
        <f t="shared" ref="R20" si="16">(R19-Q19)/Q19</f>
        <v>-3.7973908536154226E-2</v>
      </c>
      <c r="S20" s="281">
        <f>(S19-R19)/R19</f>
        <v>-0.20166106802938877</v>
      </c>
      <c r="T20" s="10"/>
      <c r="U20" s="116"/>
      <c r="V20" s="281">
        <f>(V19-U19)/U19</f>
        <v>-4.8642962457127341E-2</v>
      </c>
      <c r="W20" s="299"/>
      <c r="X20" s="281">
        <f>(X19-W19)/W19</f>
        <v>-0.10702559928673964</v>
      </c>
    </row>
    <row r="21" spans="1:38" ht="27.75" customHeight="1" x14ac:dyDescent="0.25">
      <c r="A21" s="8" t="s">
        <v>58</v>
      </c>
      <c r="B21" s="19">
        <f>B17-B19</f>
        <v>329612.93099999957</v>
      </c>
      <c r="C21" s="154">
        <f t="shared" ref="C21:P21" si="17">C17-C19</f>
        <v>291358.0850000002</v>
      </c>
      <c r="D21" s="154">
        <f t="shared" si="17"/>
        <v>266512.13100000017</v>
      </c>
      <c r="E21" s="154">
        <f t="shared" si="17"/>
        <v>297562.72299999994</v>
      </c>
      <c r="F21" s="154">
        <f t="shared" si="17"/>
        <v>310243.35200000007</v>
      </c>
      <c r="G21" s="154">
        <f t="shared" si="17"/>
        <v>320714.53100000008</v>
      </c>
      <c r="H21" s="154">
        <f t="shared" si="17"/>
        <v>286229.11899999983</v>
      </c>
      <c r="I21" s="154">
        <f t="shared" si="17"/>
        <v>282809.19800000009</v>
      </c>
      <c r="J21" s="154">
        <f t="shared" si="17"/>
        <v>306315.68399999978</v>
      </c>
      <c r="K21" s="119">
        <f t="shared" si="17"/>
        <v>322195.815</v>
      </c>
      <c r="L21" s="282">
        <f t="shared" si="17"/>
        <v>306185.72599999886</v>
      </c>
      <c r="M21" s="154">
        <f t="shared" si="17"/>
        <v>300797.70799999998</v>
      </c>
      <c r="N21" s="154">
        <f t="shared" si="17"/>
        <v>287185.48899999983</v>
      </c>
      <c r="O21" s="154">
        <f t="shared" si="17"/>
        <v>229607.51899999898</v>
      </c>
      <c r="P21" s="154">
        <f t="shared" si="17"/>
        <v>262635.54499999993</v>
      </c>
      <c r="Q21" s="154">
        <f t="shared" ref="Q21" si="18">Q17-Q19</f>
        <v>215587.97500000009</v>
      </c>
      <c r="R21" s="154">
        <f t="shared" ref="R21:S21" si="19">R17-R19</f>
        <v>209525.82899999982</v>
      </c>
      <c r="S21" s="140">
        <f t="shared" si="19"/>
        <v>260233.82300000015</v>
      </c>
      <c r="U21" s="117">
        <f>U17-U19</f>
        <v>110593.99400000004</v>
      </c>
      <c r="V21" s="140">
        <f>V17-V19</f>
        <v>111496.73700000011</v>
      </c>
      <c r="W21" s="119">
        <f>W17-W19</f>
        <v>245903.64899999992</v>
      </c>
      <c r="X21" s="140">
        <f>X17-X19</f>
        <v>261008.90000000011</v>
      </c>
    </row>
    <row r="22" spans="1:38" ht="27.75" customHeight="1" thickBot="1" x14ac:dyDescent="0.3">
      <c r="A22" s="113" t="s">
        <v>54</v>
      </c>
      <c r="B22" s="116"/>
      <c r="C22" s="279">
        <f t="shared" ref="C22:Q22" si="20">(C21-B21)/B21</f>
        <v>-0.11605990664243518</v>
      </c>
      <c r="D22" s="279">
        <f t="shared" si="20"/>
        <v>-8.5276349890891168E-2</v>
      </c>
      <c r="E22" s="279">
        <f t="shared" si="20"/>
        <v>0.1165072369632576</v>
      </c>
      <c r="F22" s="279">
        <f t="shared" si="20"/>
        <v>4.261497835533698E-2</v>
      </c>
      <c r="G22" s="279">
        <f t="shared" si="20"/>
        <v>3.3751501627664215E-2</v>
      </c>
      <c r="H22" s="279">
        <f t="shared" si="20"/>
        <v>-0.10752681486702027</v>
      </c>
      <c r="I22" s="279">
        <f t="shared" si="20"/>
        <v>-1.1948193852351347E-2</v>
      </c>
      <c r="J22" s="279">
        <f t="shared" si="20"/>
        <v>8.3117827023432511E-2</v>
      </c>
      <c r="K22" s="288">
        <f t="shared" si="20"/>
        <v>5.1842369912734339E-2</v>
      </c>
      <c r="L22" s="280">
        <f t="shared" si="20"/>
        <v>-4.9690555415814887E-2</v>
      </c>
      <c r="M22" s="279">
        <f t="shared" si="20"/>
        <v>-1.7597221367526766E-2</v>
      </c>
      <c r="N22" s="279">
        <f t="shared" si="20"/>
        <v>-4.5253732451977856E-2</v>
      </c>
      <c r="O22" s="279">
        <f t="shared" si="20"/>
        <v>-0.20049052687338559</v>
      </c>
      <c r="P22" s="279">
        <f t="shared" si="20"/>
        <v>0.14384557676441376</v>
      </c>
      <c r="Q22" s="279">
        <f t="shared" si="20"/>
        <v>-0.17913633891406378</v>
      </c>
      <c r="R22" s="279">
        <f t="shared" ref="R22" si="21">(R21-Q21)/Q21</f>
        <v>-2.8119128629508522E-2</v>
      </c>
      <c r="S22" s="281">
        <f t="shared" ref="S22" si="22">(S21-R21)/R21</f>
        <v>0.24201309328789419</v>
      </c>
      <c r="T22" s="10"/>
      <c r="U22" s="116"/>
      <c r="V22" s="281">
        <f>(V21-U21)/U21</f>
        <v>8.1626765373902198E-3</v>
      </c>
      <c r="W22" s="299"/>
      <c r="X22" s="281">
        <f>(X21-W21)/W21</f>
        <v>6.1427518710794722E-2</v>
      </c>
    </row>
    <row r="23" spans="1:38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4"/>
      <c r="U23" s="103">
        <f>(U17/U19)</f>
        <v>2.7962673389207646</v>
      </c>
      <c r="V23" s="285">
        <f>(V17/V19)</f>
        <v>2.9035226699539121</v>
      </c>
      <c r="W23" s="103">
        <f>W17/W19</f>
        <v>2.4386880588235065</v>
      </c>
      <c r="X23" s="285">
        <f>X17/X19</f>
        <v>2.71008608450158</v>
      </c>
    </row>
    <row r="24" spans="1:38" ht="30" customHeight="1" thickBot="1" x14ac:dyDescent="0.3"/>
    <row r="25" spans="1:38" ht="22.5" customHeight="1" x14ac:dyDescent="0.25">
      <c r="A25" s="334" t="s">
        <v>15</v>
      </c>
      <c r="B25" s="336">
        <v>2007</v>
      </c>
      <c r="C25" s="328">
        <v>2008</v>
      </c>
      <c r="D25" s="328">
        <v>2009</v>
      </c>
      <c r="E25" s="328">
        <v>2010</v>
      </c>
      <c r="F25" s="328">
        <v>2011</v>
      </c>
      <c r="G25" s="328">
        <v>2012</v>
      </c>
      <c r="H25" s="328">
        <v>2013</v>
      </c>
      <c r="I25" s="328">
        <v>2014</v>
      </c>
      <c r="J25" s="328">
        <v>2015</v>
      </c>
      <c r="K25" s="340">
        <v>2016</v>
      </c>
      <c r="L25" s="342">
        <v>2017</v>
      </c>
      <c r="M25" s="328">
        <v>2018</v>
      </c>
      <c r="N25" s="328">
        <v>2019</v>
      </c>
      <c r="O25" s="338">
        <v>2020</v>
      </c>
      <c r="P25" s="338">
        <v>2021</v>
      </c>
      <c r="Q25" s="328">
        <v>2022</v>
      </c>
      <c r="R25" s="328">
        <v>2023</v>
      </c>
      <c r="S25" s="332">
        <v>2024</v>
      </c>
      <c r="T25" s="128" t="s">
        <v>49</v>
      </c>
      <c r="U25" s="330" t="str">
        <f>U14</f>
        <v>jan-maio</v>
      </c>
      <c r="V25" s="331"/>
      <c r="W25" s="324" t="s">
        <v>143</v>
      </c>
      <c r="X25" s="325"/>
    </row>
    <row r="26" spans="1:38" ht="31.5" customHeight="1" thickBot="1" x14ac:dyDescent="0.3">
      <c r="A26" s="335"/>
      <c r="B26" s="337"/>
      <c r="C26" s="329"/>
      <c r="D26" s="329"/>
      <c r="E26" s="329"/>
      <c r="F26" s="329"/>
      <c r="G26" s="329"/>
      <c r="H26" s="329"/>
      <c r="I26" s="329"/>
      <c r="J26" s="329"/>
      <c r="K26" s="341"/>
      <c r="L26" s="343"/>
      <c r="M26" s="329"/>
      <c r="N26" s="329"/>
      <c r="O26" s="339"/>
      <c r="P26" s="339"/>
      <c r="Q26" s="329"/>
      <c r="R26" s="329"/>
      <c r="S26" s="333"/>
      <c r="T26" s="129" t="str">
        <f>T4</f>
        <v>2007/2024</v>
      </c>
      <c r="U26" s="127">
        <f>U4</f>
        <v>2024</v>
      </c>
      <c r="V26" s="264">
        <f>V4</f>
        <v>2025</v>
      </c>
      <c r="W26" s="300" t="str">
        <f>W4</f>
        <v>jun 2023 a mai 2024</v>
      </c>
      <c r="X26" s="298" t="str">
        <f>X4</f>
        <v>jun 2024 a mai 2025</v>
      </c>
    </row>
    <row r="27" spans="1:38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P27" s="273"/>
      <c r="R27" s="301"/>
      <c r="S27" s="304"/>
      <c r="T27" s="286"/>
    </row>
    <row r="28" spans="1:38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53">
        <v>497984.02100000018</v>
      </c>
      <c r="Q28" s="112">
        <v>520796.79800000024</v>
      </c>
      <c r="R28" s="153">
        <v>520220.65399999992</v>
      </c>
      <c r="S28" s="147">
        <v>549848.36400000018</v>
      </c>
      <c r="T28" s="100"/>
      <c r="U28" s="115">
        <v>209059.79100000011</v>
      </c>
      <c r="V28" s="147">
        <v>207467.28999999992</v>
      </c>
      <c r="W28" s="112">
        <v>529136.94099999999</v>
      </c>
      <c r="X28" s="147">
        <v>548240.97500000009</v>
      </c>
    </row>
    <row r="29" spans="1:38" ht="27.75" customHeight="1" thickBot="1" x14ac:dyDescent="0.3">
      <c r="A29" s="114" t="s">
        <v>54</v>
      </c>
      <c r="B29" s="275"/>
      <c r="C29" s="276">
        <f t="shared" ref="C29:Q29" si="23">(C28-B28)/B28</f>
        <v>6.3491251811589565E-3</v>
      </c>
      <c r="D29" s="276">
        <f t="shared" si="23"/>
        <v>-2.5351041341628616E-2</v>
      </c>
      <c r="E29" s="276">
        <f t="shared" si="23"/>
        <v>0.14232124040801208</v>
      </c>
      <c r="F29" s="276">
        <f t="shared" si="23"/>
        <v>0.16522017339726491</v>
      </c>
      <c r="G29" s="276">
        <f t="shared" si="23"/>
        <v>0.11849348127885141</v>
      </c>
      <c r="H29" s="276">
        <f t="shared" si="23"/>
        <v>5.296421056115299E-2</v>
      </c>
      <c r="I29" s="276">
        <f t="shared" si="23"/>
        <v>1.9591998746035993E-2</v>
      </c>
      <c r="J29" s="276">
        <f t="shared" si="23"/>
        <v>-1.7803184510057374E-2</v>
      </c>
      <c r="K29" s="287">
        <f t="shared" si="23"/>
        <v>-6.6755691727534677E-2</v>
      </c>
      <c r="L29" s="277">
        <f t="shared" si="23"/>
        <v>0.14679340175955716</v>
      </c>
      <c r="M29" s="276">
        <f t="shared" si="23"/>
        <v>3.1169571012153018E-2</v>
      </c>
      <c r="N29" s="276">
        <f t="shared" si="23"/>
        <v>5.2964042161944717E-2</v>
      </c>
      <c r="O29" s="276">
        <f t="shared" si="23"/>
        <v>0.26823197519276548</v>
      </c>
      <c r="P29" s="276">
        <f t="shared" si="23"/>
        <v>7.7338249378292354E-2</v>
      </c>
      <c r="Q29" s="276">
        <f t="shared" si="23"/>
        <v>4.5810259040420201E-2</v>
      </c>
      <c r="R29" s="276">
        <f>(R28-Q28)/Q28</f>
        <v>-1.1062740827379666E-3</v>
      </c>
      <c r="S29" s="276">
        <f t="shared" ref="S29" si="24">(S28-R28)/R28</f>
        <v>5.6952198595329621E-2</v>
      </c>
      <c r="U29" s="118"/>
      <c r="V29" s="278">
        <f>(V28-U28)/U28</f>
        <v>-7.6174428013285065E-3</v>
      </c>
      <c r="X29" s="278">
        <f>(X28-W28)/W28</f>
        <v>3.6104139627628269E-2</v>
      </c>
    </row>
    <row r="30" spans="1:38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53">
        <v>2403.679000000001</v>
      </c>
      <c r="Q30" s="112">
        <v>2765.1600000000003</v>
      </c>
      <c r="R30" s="153">
        <v>2695.7720000000004</v>
      </c>
      <c r="S30" s="147">
        <v>3334.3849999999993</v>
      </c>
      <c r="T30" s="100"/>
      <c r="U30" s="115">
        <v>861.13599999999985</v>
      </c>
      <c r="V30" s="147">
        <v>1274.624</v>
      </c>
      <c r="W30" s="112">
        <v>2145.4570000000003</v>
      </c>
      <c r="X30" s="147">
        <v>3747.8729999999996</v>
      </c>
    </row>
    <row r="31" spans="1:38" ht="27.75" customHeight="1" thickBot="1" x14ac:dyDescent="0.3">
      <c r="A31" s="113" t="s">
        <v>54</v>
      </c>
      <c r="B31" s="116"/>
      <c r="C31" s="279">
        <f t="shared" ref="C31:Q31" si="25">(C30-B30)/B30</f>
        <v>0.28740195099069604</v>
      </c>
      <c r="D31" s="279">
        <f t="shared" si="25"/>
        <v>0.87424480625071677</v>
      </c>
      <c r="E31" s="279">
        <f t="shared" si="25"/>
        <v>-0.35240240164564085</v>
      </c>
      <c r="F31" s="279">
        <f t="shared" si="25"/>
        <v>0.30120319844880566</v>
      </c>
      <c r="G31" s="279">
        <f t="shared" si="25"/>
        <v>-0.12612648022085726</v>
      </c>
      <c r="H31" s="279">
        <f t="shared" si="25"/>
        <v>7.1660651760911652E-3</v>
      </c>
      <c r="I31" s="279">
        <f t="shared" si="25"/>
        <v>-1.9460888913914301E-2</v>
      </c>
      <c r="J31" s="279">
        <f t="shared" si="25"/>
        <v>0.17146393140729888</v>
      </c>
      <c r="K31" s="288">
        <f t="shared" si="25"/>
        <v>-5.2106064729437615E-2</v>
      </c>
      <c r="L31" s="280">
        <f t="shared" si="25"/>
        <v>-8.4124648923364909E-2</v>
      </c>
      <c r="M31" s="279">
        <f t="shared" si="25"/>
        <v>0.28764018691588777</v>
      </c>
      <c r="N31" s="279">
        <f t="shared" si="25"/>
        <v>0.10676256403742751</v>
      </c>
      <c r="O31" s="279">
        <f t="shared" si="25"/>
        <v>0.30345145589616501</v>
      </c>
      <c r="P31" s="279">
        <f t="shared" si="25"/>
        <v>0.25973041103931305</v>
      </c>
      <c r="Q31" s="279">
        <f t="shared" si="25"/>
        <v>0.15038655327936848</v>
      </c>
      <c r="R31" s="279">
        <f t="shared" ref="R31" si="26">(R30-Q30)/Q30</f>
        <v>-2.5093665466012785E-2</v>
      </c>
      <c r="S31" s="279">
        <f t="shared" ref="S31" si="27">(S30-R30)/R30</f>
        <v>0.23689429224726677</v>
      </c>
      <c r="T31" s="10"/>
      <c r="U31" s="116"/>
      <c r="V31" s="281">
        <f>(V30-U30)/U30</f>
        <v>0.48016573456457545</v>
      </c>
      <c r="W31" s="299"/>
      <c r="X31" s="281">
        <f>(X30-W30)/W30</f>
        <v>0.74688795906885996</v>
      </c>
    </row>
    <row r="32" spans="1:38" ht="27.75" customHeight="1" x14ac:dyDescent="0.25">
      <c r="A32" s="8" t="s">
        <v>58</v>
      </c>
      <c r="B32" s="19">
        <f>(B28-B30)</f>
        <v>203117.0239999998</v>
      </c>
      <c r="C32" s="154">
        <f t="shared" ref="C32:P32" si="28">(C28-C30)</f>
        <v>204244.86400000018</v>
      </c>
      <c r="D32" s="154">
        <f t="shared" si="28"/>
        <v>198400.41200000027</v>
      </c>
      <c r="E32" s="154">
        <f t="shared" si="28"/>
        <v>227324.11700000009</v>
      </c>
      <c r="F32" s="154">
        <f t="shared" si="28"/>
        <v>264760.33899999998</v>
      </c>
      <c r="G32" s="154">
        <f t="shared" si="28"/>
        <v>296419.00400000002</v>
      </c>
      <c r="H32" s="154">
        <f t="shared" si="28"/>
        <v>312165.44199999998</v>
      </c>
      <c r="I32" s="154">
        <f t="shared" si="28"/>
        <v>318321.61400000006</v>
      </c>
      <c r="J32" s="154">
        <f t="shared" si="28"/>
        <v>312463.31199999998</v>
      </c>
      <c r="K32" s="119">
        <f t="shared" si="28"/>
        <v>291587.27400000009</v>
      </c>
      <c r="L32" s="282">
        <f t="shared" si="28"/>
        <v>334649.34799999959</v>
      </c>
      <c r="M32" s="154">
        <f t="shared" si="28"/>
        <v>344816.77799999999</v>
      </c>
      <c r="N32" s="154">
        <f t="shared" si="28"/>
        <v>363008.511</v>
      </c>
      <c r="O32" s="154">
        <f t="shared" si="28"/>
        <v>460327.44400000002</v>
      </c>
      <c r="P32" s="154">
        <f t="shared" si="28"/>
        <v>495580.34200000018</v>
      </c>
      <c r="Q32" s="154">
        <f t="shared" ref="Q32" si="29">(Q28-Q30)</f>
        <v>518031.63800000027</v>
      </c>
      <c r="R32" s="154">
        <f t="shared" ref="R32:S32" si="30">(R28-R30)</f>
        <v>517524.88199999993</v>
      </c>
      <c r="S32" s="140">
        <f t="shared" si="30"/>
        <v>546513.97900000017</v>
      </c>
      <c r="U32" s="117">
        <f>U28-U30</f>
        <v>208198.65500000012</v>
      </c>
      <c r="V32" s="140">
        <f>V28-V30</f>
        <v>206192.66599999991</v>
      </c>
      <c r="W32" s="119">
        <f>W28-W30</f>
        <v>526991.48399999994</v>
      </c>
      <c r="X32" s="140">
        <f>X28-X30</f>
        <v>544493.10200000007</v>
      </c>
    </row>
    <row r="33" spans="1:24" ht="27.75" customHeight="1" thickBot="1" x14ac:dyDescent="0.3">
      <c r="A33" s="113" t="s">
        <v>54</v>
      </c>
      <c r="B33" s="116"/>
      <c r="C33" s="279">
        <f t="shared" ref="C33:P33" si="31">(C32-B32)/B32</f>
        <v>5.5526611102788507E-3</v>
      </c>
      <c r="D33" s="279">
        <f t="shared" si="31"/>
        <v>-2.8614927619427914E-2</v>
      </c>
      <c r="E33" s="279">
        <f t="shared" si="31"/>
        <v>0.14578450068944299</v>
      </c>
      <c r="F33" s="279">
        <f t="shared" si="31"/>
        <v>0.16468213973091064</v>
      </c>
      <c r="G33" s="279">
        <f t="shared" si="31"/>
        <v>0.11957480157177182</v>
      </c>
      <c r="H33" s="279">
        <f t="shared" si="31"/>
        <v>5.3122228290059179E-2</v>
      </c>
      <c r="I33" s="279">
        <f t="shared" si="31"/>
        <v>1.972086327223908E-2</v>
      </c>
      <c r="J33" s="279">
        <f t="shared" si="31"/>
        <v>-1.840372045864307E-2</v>
      </c>
      <c r="K33" s="288">
        <f t="shared" si="31"/>
        <v>-6.6811165337708145E-2</v>
      </c>
      <c r="L33" s="280">
        <f t="shared" si="31"/>
        <v>0.14768159600819714</v>
      </c>
      <c r="M33" s="279">
        <f t="shared" si="31"/>
        <v>3.038233918806384E-2</v>
      </c>
      <c r="N33" s="279">
        <f t="shared" si="31"/>
        <v>5.2757679326149283E-2</v>
      </c>
      <c r="O33" s="279">
        <f t="shared" si="31"/>
        <v>0.26808994844751732</v>
      </c>
      <c r="P33" s="279">
        <f t="shared" si="31"/>
        <v>7.6582220894047232E-2</v>
      </c>
      <c r="Q33" s="279">
        <f t="shared" ref="Q33" si="32">(Q32-P32)/P32</f>
        <v>4.5303039885306998E-2</v>
      </c>
      <c r="R33" s="279">
        <f t="shared" ref="R33" si="33">(R32-Q32)/Q32</f>
        <v>-9.782336884998188E-4</v>
      </c>
      <c r="S33" s="279">
        <f t="shared" ref="S33" si="34">(S32-R32)/R32</f>
        <v>5.6014885483322993E-2</v>
      </c>
      <c r="T33" s="10"/>
      <c r="U33" s="116"/>
      <c r="V33" s="281">
        <f>(V32-U32)/U32</f>
        <v>-9.6349757879089278E-3</v>
      </c>
      <c r="W33" s="299"/>
      <c r="X33" s="281">
        <f>(X32-W32)/W32</f>
        <v>3.3210437988785667E-2</v>
      </c>
    </row>
    <row r="34" spans="1:24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4"/>
      <c r="U34" s="103">
        <f>(U28/U30)</f>
        <v>242.77209523234441</v>
      </c>
      <c r="V34" s="285">
        <f>(V28/V30)</f>
        <v>162.76744357551712</v>
      </c>
    </row>
    <row r="36" spans="1:24" x14ac:dyDescent="0.25">
      <c r="A36" s="3" t="s">
        <v>70</v>
      </c>
    </row>
  </sheetData>
  <mergeCells count="63">
    <mergeCell ref="Q3:Q4"/>
    <mergeCell ref="Q14:Q15"/>
    <mergeCell ref="Q25:Q26"/>
    <mergeCell ref="F3:F4"/>
    <mergeCell ref="A3:A4"/>
    <mergeCell ref="B3:B4"/>
    <mergeCell ref="C3:C4"/>
    <mergeCell ref="D3:D4"/>
    <mergeCell ref="E3:E4"/>
    <mergeCell ref="N3:N4"/>
    <mergeCell ref="O3:O4"/>
    <mergeCell ref="P3:P4"/>
    <mergeCell ref="G3:G4"/>
    <mergeCell ref="H3:H4"/>
    <mergeCell ref="I3:I4"/>
    <mergeCell ref="J3:J4"/>
    <mergeCell ref="K3:K4"/>
    <mergeCell ref="P25:P26"/>
    <mergeCell ref="U3:V3"/>
    <mergeCell ref="A14:A15"/>
    <mergeCell ref="B14:B15"/>
    <mergeCell ref="C14:C15"/>
    <mergeCell ref="D14:D15"/>
    <mergeCell ref="E14:E15"/>
    <mergeCell ref="U14:V14"/>
    <mergeCell ref="G14:G15"/>
    <mergeCell ref="H14:H15"/>
    <mergeCell ref="I14:I15"/>
    <mergeCell ref="J14:J15"/>
    <mergeCell ref="K14:K15"/>
    <mergeCell ref="L14:L15"/>
    <mergeCell ref="L3:L4"/>
    <mergeCell ref="M3:M4"/>
    <mergeCell ref="M14:M15"/>
    <mergeCell ref="N14:N15"/>
    <mergeCell ref="O14:O15"/>
    <mergeCell ref="P14:P15"/>
    <mergeCell ref="F14:F15"/>
    <mergeCell ref="K25:K26"/>
    <mergeCell ref="L25:L26"/>
    <mergeCell ref="M25:M26"/>
    <mergeCell ref="N25:N26"/>
    <mergeCell ref="O25:O26"/>
    <mergeCell ref="F25:F26"/>
    <mergeCell ref="G25:G26"/>
    <mergeCell ref="H25:H26"/>
    <mergeCell ref="I25:I26"/>
    <mergeCell ref="J25:J26"/>
    <mergeCell ref="A25:A26"/>
    <mergeCell ref="B25:B26"/>
    <mergeCell ref="C25:C26"/>
    <mergeCell ref="D25:D26"/>
    <mergeCell ref="E25:E26"/>
    <mergeCell ref="W3:X3"/>
    <mergeCell ref="W14:X14"/>
    <mergeCell ref="W25:X25"/>
    <mergeCell ref="R3:R4"/>
    <mergeCell ref="R14:R15"/>
    <mergeCell ref="R25:R26"/>
    <mergeCell ref="U25:V25"/>
    <mergeCell ref="S3:S4"/>
    <mergeCell ref="S14:S15"/>
    <mergeCell ref="S25:S26"/>
  </mergeCells>
  <conditionalFormatting sqref="B12:S12">
    <cfRule type="cellIs" dxfId="15" priority="91" operator="lessThan">
      <formula>0</formula>
    </cfRule>
    <cfRule type="cellIs" dxfId="14" priority="90" operator="greaterThan">
      <formula>0</formula>
    </cfRule>
  </conditionalFormatting>
  <conditionalFormatting sqref="B23:S23">
    <cfRule type="cellIs" dxfId="13" priority="87" operator="lessThan">
      <formula>0</formula>
    </cfRule>
    <cfRule type="cellIs" dxfId="12" priority="86" operator="greaterThan">
      <formula>0</formula>
    </cfRule>
  </conditionalFormatting>
  <conditionalFormatting sqref="B34:S34">
    <cfRule type="cellIs" dxfId="11" priority="83" operator="lessThan">
      <formula>0</formula>
    </cfRule>
    <cfRule type="cellIs" dxfId="10" priority="82" operator="greaterThan">
      <formula>0</formula>
    </cfRule>
  </conditionalFormatting>
  <conditionalFormatting sqref="U34:V34">
    <cfRule type="cellIs" dxfId="9" priority="84" operator="greaterThan">
      <formula>0</formula>
    </cfRule>
    <cfRule type="cellIs" dxfId="8" priority="85" operator="lessThan">
      <formula>0</formula>
    </cfRule>
  </conditionalFormatting>
  <conditionalFormatting sqref="U12:X12">
    <cfRule type="cellIs" dxfId="7" priority="25" operator="lessThan">
      <formula>0</formula>
    </cfRule>
    <cfRule type="cellIs" dxfId="6" priority="24" operator="greaterThan">
      <formula>0</formula>
    </cfRule>
  </conditionalFormatting>
  <conditionalFormatting sqref="U23:X23">
    <cfRule type="cellIs" dxfId="5" priority="22" operator="greaterThan">
      <formula>0</formula>
    </cfRule>
    <cfRule type="cellIs" dxfId="4" priority="23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1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9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8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7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75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74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73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71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70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9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8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7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50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9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8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7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6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45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44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43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42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8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7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6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41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40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9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35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34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33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53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N7:S7</xm:sqref>
        </x14:conditionalFormatting>
        <x14:conditionalFormatting xmlns:xm="http://schemas.microsoft.com/office/excel/2006/main">
          <x14:cfRule type="iconSet" priority="52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N9:S9</xm:sqref>
        </x14:conditionalFormatting>
        <x14:conditionalFormatting xmlns:xm="http://schemas.microsoft.com/office/excel/2006/main">
          <x14:cfRule type="iconSet" priority="51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N11:S11</xm:sqref>
        </x14:conditionalFormatting>
        <x14:conditionalFormatting xmlns:xm="http://schemas.microsoft.com/office/excel/2006/main">
          <x14:cfRule type="iconSet" priority="12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O18:S18</xm:sqref>
        </x14:conditionalFormatting>
        <x14:conditionalFormatting xmlns:xm="http://schemas.microsoft.com/office/excel/2006/main">
          <x14:cfRule type="iconSet" priority="11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O20:S20</xm:sqref>
        </x14:conditionalFormatting>
        <x14:conditionalFormatting xmlns:xm="http://schemas.microsoft.com/office/excel/2006/main">
          <x14:cfRule type="iconSet" priority="10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O22:S22</xm:sqref>
        </x14:conditionalFormatting>
        <x14:conditionalFormatting xmlns:xm="http://schemas.microsoft.com/office/excel/2006/main">
          <x14:cfRule type="iconSet" priority="9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O29:S29</xm:sqref>
        </x14:conditionalFormatting>
        <x14:conditionalFormatting xmlns:xm="http://schemas.microsoft.com/office/excel/2006/main">
          <x14:cfRule type="iconSet" priority="8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O31:S31</xm:sqref>
        </x14:conditionalFormatting>
        <x14:conditionalFormatting xmlns:xm="http://schemas.microsoft.com/office/excel/2006/main">
          <x14:cfRule type="iconSet" priority="7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O33:S33</xm:sqref>
        </x14:conditionalFormatting>
        <x14:conditionalFormatting xmlns:xm="http://schemas.microsoft.com/office/excel/2006/main">
          <x14:cfRule type="iconSet" priority="80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</xm:sqref>
        </x14:conditionalFormatting>
        <x14:conditionalFormatting xmlns:xm="http://schemas.microsoft.com/office/excel/2006/main">
          <x14:cfRule type="iconSet" priority="94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V9</xm:sqref>
        </x14:conditionalFormatting>
        <x14:conditionalFormatting xmlns:xm="http://schemas.microsoft.com/office/excel/2006/main">
          <x14:cfRule type="iconSet" priority="95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V11</xm:sqref>
        </x14:conditionalFormatting>
        <x14:conditionalFormatting xmlns:xm="http://schemas.microsoft.com/office/excel/2006/main">
          <x14:cfRule type="iconSet" priority="76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V18</xm:sqref>
        </x14:conditionalFormatting>
        <x14:conditionalFormatting xmlns:xm="http://schemas.microsoft.com/office/excel/2006/main">
          <x14:cfRule type="iconSet" priority="96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V20</xm:sqref>
        </x14:conditionalFormatting>
        <x14:conditionalFormatting xmlns:xm="http://schemas.microsoft.com/office/excel/2006/main">
          <x14:cfRule type="iconSet" priority="97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V22</xm:sqref>
        </x14:conditionalFormatting>
        <x14:conditionalFormatting xmlns:xm="http://schemas.microsoft.com/office/excel/2006/main">
          <x14:cfRule type="iconSet" priority="72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V29</xm:sqref>
        </x14:conditionalFormatting>
        <x14:conditionalFormatting xmlns:xm="http://schemas.microsoft.com/office/excel/2006/main">
          <x14:cfRule type="iconSet" priority="98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V31</xm:sqref>
        </x14:conditionalFormatting>
        <x14:conditionalFormatting xmlns:xm="http://schemas.microsoft.com/office/excel/2006/main">
          <x14:cfRule type="iconSet" priority="99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V33</xm:sqref>
        </x14:conditionalFormatting>
        <x14:conditionalFormatting xmlns:xm="http://schemas.microsoft.com/office/excel/2006/main">
          <x14:cfRule type="iconSet" priority="13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W9:X9</xm:sqref>
        </x14:conditionalFormatting>
        <x14:conditionalFormatting xmlns:xm="http://schemas.microsoft.com/office/excel/2006/main">
          <x14:cfRule type="iconSet" priority="20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W11:X11</xm:sqref>
        </x14:conditionalFormatting>
        <x14:conditionalFormatting xmlns:xm="http://schemas.microsoft.com/office/excel/2006/main">
          <x14:cfRule type="iconSet" priority="18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W20:X20</xm:sqref>
        </x14:conditionalFormatting>
        <x14:conditionalFormatting xmlns:xm="http://schemas.microsoft.com/office/excel/2006/main">
          <x14:cfRule type="iconSet" priority="17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W22:X22</xm:sqref>
        </x14:conditionalFormatting>
        <x14:conditionalFormatting xmlns:xm="http://schemas.microsoft.com/office/excel/2006/main">
          <x14:cfRule type="iconSet" priority="15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W31:X31</xm:sqref>
        </x14:conditionalFormatting>
        <x14:conditionalFormatting xmlns:xm="http://schemas.microsoft.com/office/excel/2006/main">
          <x14:cfRule type="iconSet" priority="14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W33:X33</xm:sqref>
        </x14:conditionalFormatting>
        <x14:conditionalFormatting xmlns:xm="http://schemas.microsoft.com/office/excel/2006/main">
          <x14:cfRule type="iconSet" priority="21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X7</xm:sqref>
        </x14:conditionalFormatting>
        <x14:conditionalFormatting xmlns:xm="http://schemas.microsoft.com/office/excel/2006/main">
          <x14:cfRule type="iconSet" priority="19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X18</xm:sqref>
        </x14:conditionalFormatting>
        <x14:conditionalFormatting xmlns:xm="http://schemas.microsoft.com/office/excel/2006/main">
          <x14:cfRule type="iconSet" priority="16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X29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58933-76D2-463E-9AD0-BEBFD5C6FFEC}">
  <sheetPr>
    <pageSetUpPr fitToPage="1"/>
  </sheetPr>
  <dimension ref="A1:BF68"/>
  <sheetViews>
    <sheetView showGridLines="0" topLeftCell="AI49" workbookViewId="0">
      <selection activeCell="AW63" sqref="AW63"/>
    </sheetView>
  </sheetViews>
  <sheetFormatPr defaultRowHeight="15" x14ac:dyDescent="0.25"/>
  <cols>
    <col min="1" max="1" width="18.7109375" customWidth="1"/>
    <col min="18" max="18" width="9.85546875" customWidth="1"/>
    <col min="19" max="19" width="1.7109375" customWidth="1"/>
    <col min="20" max="20" width="18.7109375" hidden="1" customWidth="1"/>
    <col min="37" max="37" width="10.140625" customWidth="1"/>
    <col min="38" max="38" width="1.7109375" customWidth="1"/>
    <col min="55" max="55" width="9.85546875" customWidth="1"/>
    <col min="58" max="58" width="9.140625" style="101"/>
  </cols>
  <sheetData>
    <row r="1" spans="1:58" ht="15.75" x14ac:dyDescent="0.25">
      <c r="A1" s="4" t="s">
        <v>99</v>
      </c>
    </row>
    <row r="3" spans="1:58" ht="15.75" thickBot="1" x14ac:dyDescent="0.3">
      <c r="R3" s="107" t="s">
        <v>1</v>
      </c>
      <c r="AK3" s="289">
        <v>1000</v>
      </c>
      <c r="BC3" s="289" t="s">
        <v>47</v>
      </c>
    </row>
    <row r="4" spans="1:58" ht="20.100000000000001" customHeight="1" x14ac:dyDescent="0.25">
      <c r="A4" s="350" t="s">
        <v>3</v>
      </c>
      <c r="B4" s="352" t="s">
        <v>72</v>
      </c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55" t="s">
        <v>149</v>
      </c>
      <c r="T4" s="353" t="s">
        <v>3</v>
      </c>
      <c r="U4" s="345" t="s">
        <v>72</v>
      </c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7"/>
      <c r="AK4" s="348" t="s">
        <v>149</v>
      </c>
      <c r="AM4" s="345" t="s">
        <v>72</v>
      </c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7"/>
      <c r="BC4" s="348" t="s">
        <v>149</v>
      </c>
    </row>
    <row r="5" spans="1:58" ht="20.100000000000001" customHeight="1" thickBot="1" x14ac:dyDescent="0.3">
      <c r="A5" s="351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5">
        <v>2025</v>
      </c>
      <c r="R5" s="356"/>
      <c r="T5" s="354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349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76">
        <v>2018</v>
      </c>
      <c r="AV5" s="135">
        <v>2019</v>
      </c>
      <c r="AW5" s="135">
        <v>2020</v>
      </c>
      <c r="AX5" s="176">
        <v>2021</v>
      </c>
      <c r="AY5" s="176">
        <v>2022</v>
      </c>
      <c r="AZ5" s="176">
        <v>2023</v>
      </c>
      <c r="BA5" s="135">
        <v>2024</v>
      </c>
      <c r="BB5" s="133">
        <v>2025</v>
      </c>
      <c r="BC5" s="349"/>
      <c r="BF5" s="290"/>
    </row>
    <row r="6" spans="1:58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2"/>
      <c r="T6" s="291"/>
      <c r="U6" s="293">
        <v>2010</v>
      </c>
      <c r="V6" s="293">
        <v>2011</v>
      </c>
      <c r="W6" s="293">
        <v>2012</v>
      </c>
      <c r="X6" s="293"/>
      <c r="Y6" s="293"/>
      <c r="Z6" s="293"/>
      <c r="AA6" s="293"/>
      <c r="AB6" s="293"/>
      <c r="AC6" s="290"/>
      <c r="AD6" s="290"/>
      <c r="AE6" s="290"/>
      <c r="AF6" s="290"/>
      <c r="AG6" s="290"/>
      <c r="AH6" s="290"/>
      <c r="AI6" s="290"/>
      <c r="AJ6" s="293"/>
      <c r="AK6" s="294"/>
      <c r="AM6" s="293"/>
      <c r="AN6" s="293"/>
      <c r="AO6" s="293"/>
      <c r="AP6" s="293"/>
      <c r="AQ6" s="293"/>
      <c r="AR6" s="293"/>
      <c r="AS6" s="293"/>
      <c r="AT6" s="293"/>
      <c r="AU6" s="290"/>
      <c r="AV6" s="290"/>
      <c r="AW6" s="290"/>
      <c r="AX6" s="290"/>
      <c r="AY6" s="290"/>
      <c r="AZ6" s="290"/>
      <c r="BA6" s="290"/>
      <c r="BB6" s="293"/>
      <c r="BC6" s="292"/>
    </row>
    <row r="7" spans="1:58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53">
        <v>233829.62999999977</v>
      </c>
      <c r="P7" s="153">
        <v>224820.05999999985</v>
      </c>
      <c r="Q7" s="153">
        <v>249387.19000000009</v>
      </c>
      <c r="R7" s="61">
        <f>(IF(Q7="","",((Q7-P7)/P7)))</f>
        <v>0.10927463501255294</v>
      </c>
      <c r="T7" s="109" t="s">
        <v>73</v>
      </c>
      <c r="U7" s="115">
        <v>37448.925000000003</v>
      </c>
      <c r="V7" s="153">
        <v>38839.965999999986</v>
      </c>
      <c r="W7" s="153">
        <v>43280.928999999975</v>
      </c>
      <c r="X7" s="153">
        <v>45616.113000000012</v>
      </c>
      <c r="Y7" s="153">
        <v>47446.346999999972</v>
      </c>
      <c r="Z7" s="153">
        <v>44866.651000000042</v>
      </c>
      <c r="AA7" s="153">
        <v>44731.008000000016</v>
      </c>
      <c r="AB7" s="153">
        <v>48635.341000000037</v>
      </c>
      <c r="AC7" s="153">
        <v>54050.858</v>
      </c>
      <c r="AD7" s="153">
        <v>57478.924000000043</v>
      </c>
      <c r="AE7" s="153">
        <v>63485.803999999982</v>
      </c>
      <c r="AF7" s="153">
        <v>59844.614000000096</v>
      </c>
      <c r="AG7" s="153">
        <v>63073.409999999996</v>
      </c>
      <c r="AH7" s="153">
        <v>62328.526000000005</v>
      </c>
      <c r="AI7" s="153">
        <v>64824.12900000003</v>
      </c>
      <c r="AJ7" s="112">
        <v>68179.258000000133</v>
      </c>
      <c r="AK7" s="61">
        <f>IF(AJ7="","",(AJ7-AI7)/AI7)</f>
        <v>5.1757409652200666E-2</v>
      </c>
      <c r="AM7" s="124">
        <f t="shared" ref="AM7:AM22" si="0">(U7/B7)*10</f>
        <v>2.3028706152346192</v>
      </c>
      <c r="AN7" s="156">
        <f t="shared" ref="AN7:AN22" si="1">(V7/C7)*10</f>
        <v>2.4812467982209876</v>
      </c>
      <c r="AO7" s="156">
        <f t="shared" ref="AO7:AO22" si="2">(W7/D7)*10</f>
        <v>1.8094775204000828</v>
      </c>
      <c r="AP7" s="156">
        <f t="shared" ref="AP7:AP22" si="3">(X7/E7)*10</f>
        <v>2.1338999736865198</v>
      </c>
      <c r="AQ7" s="156">
        <f t="shared" ref="AQ7:AQ22" si="4">(Y7/F7)*10</f>
        <v>2.4164760330275441</v>
      </c>
      <c r="AR7" s="156">
        <f t="shared" ref="AR7:AR22" si="5">(Z7/G7)*10</f>
        <v>2.4488229571883595</v>
      </c>
      <c r="AS7" s="156">
        <f t="shared" ref="AS7:AS22" si="6">(AA7/H7)*10</f>
        <v>2.7216164857245251</v>
      </c>
      <c r="AT7" s="156">
        <f t="shared" ref="AT7:AT22" si="7">(AB7/I7)*10</f>
        <v>2.5208020297717444</v>
      </c>
      <c r="AU7" s="156">
        <f t="shared" ref="AU7:AU22" si="8">(AC7/J7)*10</f>
        <v>2.5562518045408811</v>
      </c>
      <c r="AV7" s="156">
        <f t="shared" ref="AV7:AV22" si="9">(AD7/K7)*10</f>
        <v>2.6212769861937577</v>
      </c>
      <c r="AW7" s="156">
        <f t="shared" ref="AW7:AW22" si="10">(AE7/L7)*10</f>
        <v>2.6565484355435616</v>
      </c>
      <c r="AX7" s="156">
        <f t="shared" ref="AX7:AX22" si="11">(AF7/M7)*10</f>
        <v>2.6250215536517025</v>
      </c>
      <c r="AY7" s="156">
        <f t="shared" ref="AY7:AY22" si="12">(AG7/N7)*10</f>
        <v>2.7768533106935394</v>
      </c>
      <c r="AZ7" s="156">
        <f t="shared" ref="AZ7:BA22" si="13">(AH7/O7)*10</f>
        <v>2.6655529498122226</v>
      </c>
      <c r="BA7" s="156">
        <f t="shared" ref="BA7:BA18" si="14">(AI7/P7)*10</f>
        <v>2.8833783337661272</v>
      </c>
      <c r="BB7" s="156">
        <f>IF(AJ7="","",(AJ7/Q7)*10)</f>
        <v>2.733871695655262</v>
      </c>
      <c r="BC7" s="61">
        <f t="shared" ref="BC7:BC23" si="15">IF(BB7="","",(BB7-BA7)/BA7)</f>
        <v>-5.1851203971414649E-2</v>
      </c>
      <c r="BF7"/>
    </row>
    <row r="8" spans="1:58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54">
        <v>225923.72000000012</v>
      </c>
      <c r="P8" s="154">
        <v>268975.32999999973</v>
      </c>
      <c r="Q8" s="154">
        <v>286575.51999999961</v>
      </c>
      <c r="R8" s="52">
        <f t="shared" ref="R8:R18" si="16">(IF(Q8="","",((Q8-P8)/P8)))</f>
        <v>6.5434216587818311E-2</v>
      </c>
      <c r="T8" s="109" t="s">
        <v>74</v>
      </c>
      <c r="U8" s="117">
        <v>39208.55799999999</v>
      </c>
      <c r="V8" s="154">
        <v>43534.874999999993</v>
      </c>
      <c r="W8" s="154">
        <v>46936.957999999977</v>
      </c>
      <c r="X8" s="154">
        <v>51921.968000000052</v>
      </c>
      <c r="Y8" s="154">
        <v>51933.389000000017</v>
      </c>
      <c r="Z8" s="154">
        <v>46937.144999999968</v>
      </c>
      <c r="AA8" s="154">
        <v>48461.340000000011</v>
      </c>
      <c r="AB8" s="154">
        <v>48751.319999999949</v>
      </c>
      <c r="AC8" s="154">
        <v>57358.343000000001</v>
      </c>
      <c r="AD8" s="154">
        <v>60378.147999999928</v>
      </c>
      <c r="AE8" s="154">
        <v>54982.760999999962</v>
      </c>
      <c r="AF8" s="154">
        <v>61551.606000000007</v>
      </c>
      <c r="AG8" s="154">
        <v>68116.977000000028</v>
      </c>
      <c r="AH8" s="154">
        <v>65467.732000000033</v>
      </c>
      <c r="AI8" s="154">
        <v>72566.138000000079</v>
      </c>
      <c r="AJ8" s="119">
        <v>74939.70199999999</v>
      </c>
      <c r="AK8" s="52">
        <f t="shared" ref="AK8:AK23" si="17">IF(AJ8="","",(AJ8-AI8)/AI8)</f>
        <v>3.2708975086973881E-2</v>
      </c>
      <c r="AM8" s="125">
        <f t="shared" si="0"/>
        <v>2.425310433832923</v>
      </c>
      <c r="AN8" s="157">
        <f t="shared" si="1"/>
        <v>2.0249048429202356</v>
      </c>
      <c r="AO8" s="157">
        <f t="shared" si="2"/>
        <v>2.0389975961379729</v>
      </c>
      <c r="AP8" s="157">
        <f t="shared" si="3"/>
        <v>1.9956838438488873</v>
      </c>
      <c r="AQ8" s="157">
        <f t="shared" si="4"/>
        <v>2.3630989749879605</v>
      </c>
      <c r="AR8" s="157">
        <f t="shared" si="5"/>
        <v>2.4494538492006965</v>
      </c>
      <c r="AS8" s="157">
        <f t="shared" si="6"/>
        <v>2.5901294424956642</v>
      </c>
      <c r="AT8" s="157">
        <f t="shared" si="7"/>
        <v>2.5992361491655602</v>
      </c>
      <c r="AU8" s="157">
        <f t="shared" si="8"/>
        <v>2.332460682100173</v>
      </c>
      <c r="AV8" s="157">
        <f t="shared" si="9"/>
        <v>2.6676951908790461</v>
      </c>
      <c r="AW8" s="157">
        <f t="shared" si="10"/>
        <v>2.5328122058281508</v>
      </c>
      <c r="AX8" s="157">
        <f t="shared" si="11"/>
        <v>2.6173670765159578</v>
      </c>
      <c r="AY8" s="157">
        <f t="shared" si="12"/>
        <v>2.7702425895873901</v>
      </c>
      <c r="AZ8" s="157">
        <f t="shared" si="13"/>
        <v>2.8977803658686212</v>
      </c>
      <c r="BA8" s="157">
        <f t="shared" si="14"/>
        <v>2.6978733700224531</v>
      </c>
      <c r="BB8" s="157">
        <f t="shared" ref="BB8:BB23" si="18">IF(AJ8="","",(AJ8/Q8)*10)</f>
        <v>2.6150071017929264</v>
      </c>
      <c r="BC8" s="52">
        <f t="shared" si="15"/>
        <v>-3.0715403158020363E-2</v>
      </c>
      <c r="BF8"/>
    </row>
    <row r="9" spans="1:58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54">
        <v>287648.47999999975</v>
      </c>
      <c r="P9" s="154">
        <v>293138.81000000023</v>
      </c>
      <c r="Q9" s="154">
        <v>280253.24000000063</v>
      </c>
      <c r="R9" s="52">
        <f t="shared" si="16"/>
        <v>-4.3957229682414244E-2</v>
      </c>
      <c r="T9" s="109" t="s">
        <v>75</v>
      </c>
      <c r="U9" s="117">
        <v>51168.47700000005</v>
      </c>
      <c r="V9" s="154">
        <v>49454.935999999994</v>
      </c>
      <c r="W9" s="154">
        <v>57419.120999999985</v>
      </c>
      <c r="X9" s="154">
        <v>50259.945</v>
      </c>
      <c r="Y9" s="154">
        <v>50881.621999999916</v>
      </c>
      <c r="Z9" s="154">
        <v>62257.105999999985</v>
      </c>
      <c r="AA9" s="154">
        <v>56423.886000000035</v>
      </c>
      <c r="AB9" s="154">
        <v>66075.244999999908</v>
      </c>
      <c r="AC9" s="154">
        <v>64577.565999999999</v>
      </c>
      <c r="AD9" s="154">
        <v>61804.521999999954</v>
      </c>
      <c r="AE9" s="154">
        <v>66953.59299999995</v>
      </c>
      <c r="AF9" s="154">
        <v>87119.218000000081</v>
      </c>
      <c r="AG9" s="154">
        <v>80072.687000000005</v>
      </c>
      <c r="AH9" s="154">
        <v>82246.040000000023</v>
      </c>
      <c r="AI9" s="154">
        <v>77190.757999999943</v>
      </c>
      <c r="AJ9" s="119">
        <v>74298.033000000025</v>
      </c>
      <c r="AK9" s="52">
        <f t="shared" si="17"/>
        <v>-3.7475017410762056E-2</v>
      </c>
      <c r="AM9" s="125">
        <f t="shared" si="0"/>
        <v>2.0661463096406028</v>
      </c>
      <c r="AN9" s="157">
        <f t="shared" si="1"/>
        <v>2.1559066709824086</v>
      </c>
      <c r="AO9" s="157">
        <f t="shared" si="2"/>
        <v>1.8729560222737081</v>
      </c>
      <c r="AP9" s="157">
        <f t="shared" si="3"/>
        <v>2.1697574591861963</v>
      </c>
      <c r="AQ9" s="157">
        <f t="shared" si="4"/>
        <v>2.3469003959806871</v>
      </c>
      <c r="AR9" s="157">
        <f t="shared" si="5"/>
        <v>2.4085315499415931</v>
      </c>
      <c r="AS9" s="157">
        <f t="shared" si="6"/>
        <v>2.2613053774763308</v>
      </c>
      <c r="AT9" s="157">
        <f t="shared" si="7"/>
        <v>2.7452023741560456</v>
      </c>
      <c r="AU9" s="157">
        <f t="shared" si="8"/>
        <v>2.6591216085450871</v>
      </c>
      <c r="AV9" s="157">
        <f t="shared" si="9"/>
        <v>2.6691081028883996</v>
      </c>
      <c r="AW9" s="157">
        <f t="shared" si="10"/>
        <v>2.6201465661466194</v>
      </c>
      <c r="AX9" s="157">
        <f t="shared" si="11"/>
        <v>2.7675430112669441</v>
      </c>
      <c r="AY9" s="157">
        <f t="shared" si="12"/>
        <v>2.8340224964355603</v>
      </c>
      <c r="AZ9" s="157">
        <f t="shared" si="13"/>
        <v>2.8592551575450735</v>
      </c>
      <c r="BA9" s="157">
        <f t="shared" si="14"/>
        <v>2.633249346956136</v>
      </c>
      <c r="BB9" s="157">
        <f t="shared" si="18"/>
        <v>2.6511034448700705</v>
      </c>
      <c r="BC9" s="52">
        <f t="shared" si="15"/>
        <v>6.7802534289328588E-3</v>
      </c>
      <c r="BF9"/>
    </row>
    <row r="10" spans="1:58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54">
        <v>242301.33000000013</v>
      </c>
      <c r="P10" s="154">
        <v>330172.91000000021</v>
      </c>
      <c r="Q10" s="154">
        <v>281631.03000000026</v>
      </c>
      <c r="R10" s="52">
        <f t="shared" si="16"/>
        <v>-0.14701957225988019</v>
      </c>
      <c r="T10" s="109" t="s">
        <v>76</v>
      </c>
      <c r="U10" s="117">
        <v>46025.074999999961</v>
      </c>
      <c r="V10" s="154">
        <v>44904.889000000003</v>
      </c>
      <c r="W10" s="154">
        <v>48943.746000000036</v>
      </c>
      <c r="X10" s="154">
        <v>56740.441000000035</v>
      </c>
      <c r="Y10" s="154">
        <v>53780.95900000001</v>
      </c>
      <c r="Z10" s="154">
        <v>62171.204999999944</v>
      </c>
      <c r="AA10" s="154">
        <v>54315.156000000032</v>
      </c>
      <c r="AB10" s="154">
        <v>53392.404000000024</v>
      </c>
      <c r="AC10" s="154">
        <v>64781.760000000002</v>
      </c>
      <c r="AD10" s="154">
        <v>61456.496999999916</v>
      </c>
      <c r="AE10" s="154">
        <v>59545.284999999967</v>
      </c>
      <c r="AF10" s="154">
        <v>77717.85199999997</v>
      </c>
      <c r="AG10" s="154">
        <v>72456.435999999929</v>
      </c>
      <c r="AH10" s="154">
        <v>68969.697000000073</v>
      </c>
      <c r="AI10" s="154">
        <v>84460.277999999962</v>
      </c>
      <c r="AJ10" s="119">
        <v>77057.41599999991</v>
      </c>
      <c r="AK10" s="52">
        <f t="shared" si="17"/>
        <v>-8.76490366276092E-2</v>
      </c>
      <c r="AM10" s="125">
        <f t="shared" si="0"/>
        <v>2.1373623046342565</v>
      </c>
      <c r="AN10" s="157">
        <f t="shared" si="1"/>
        <v>1.914916393362369</v>
      </c>
      <c r="AO10" s="157">
        <f t="shared" si="2"/>
        <v>1.9973139122548518</v>
      </c>
      <c r="AP10" s="157">
        <f t="shared" si="3"/>
        <v>1.9220924791653282</v>
      </c>
      <c r="AQ10" s="157">
        <f t="shared" si="4"/>
        <v>2.4713295046942929</v>
      </c>
      <c r="AR10" s="157">
        <f t="shared" si="5"/>
        <v>2.3496420729631899</v>
      </c>
      <c r="AS10" s="157">
        <f t="shared" si="6"/>
        <v>2.160770919794754</v>
      </c>
      <c r="AT10" s="157">
        <f t="shared" si="7"/>
        <v>2.3701981621070618</v>
      </c>
      <c r="AU10" s="157">
        <f t="shared" si="8"/>
        <v>2.3113364870552262</v>
      </c>
      <c r="AV10" s="157">
        <f t="shared" si="9"/>
        <v>2.5331995214428424</v>
      </c>
      <c r="AW10" s="157">
        <f t="shared" si="10"/>
        <v>2.6830646061021386</v>
      </c>
      <c r="AX10" s="157">
        <f t="shared" si="11"/>
        <v>2.6847863200621807</v>
      </c>
      <c r="AY10" s="157">
        <f t="shared" si="12"/>
        <v>2.7617119919463482</v>
      </c>
      <c r="AZ10" s="157">
        <f t="shared" si="13"/>
        <v>2.8464431870844469</v>
      </c>
      <c r="BA10" s="157">
        <f t="shared" si="14"/>
        <v>2.5580620166566637</v>
      </c>
      <c r="BB10" s="157">
        <f t="shared" si="18"/>
        <v>2.7361124234073153</v>
      </c>
      <c r="BC10" s="52">
        <f t="shared" si="15"/>
        <v>6.960363180848915E-2</v>
      </c>
      <c r="BF10"/>
    </row>
    <row r="11" spans="1:58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276301.92000000027</v>
      </c>
      <c r="O11" s="154">
        <v>281804.57999999984</v>
      </c>
      <c r="P11" s="154">
        <v>317780.89000000007</v>
      </c>
      <c r="Q11" s="154">
        <v>312830.95999999985</v>
      </c>
      <c r="R11" s="52">
        <f t="shared" si="16"/>
        <v>-1.5576550245045334E-2</v>
      </c>
      <c r="T11" s="109" t="s">
        <v>77</v>
      </c>
      <c r="U11" s="117">
        <v>47205.19600000004</v>
      </c>
      <c r="V11" s="154">
        <v>52842.769000000008</v>
      </c>
      <c r="W11" s="154">
        <v>54431.923000000046</v>
      </c>
      <c r="X11" s="154">
        <v>55981.48</v>
      </c>
      <c r="Y11" s="154">
        <v>55053.410000000054</v>
      </c>
      <c r="Z11" s="154">
        <v>55267.650999999962</v>
      </c>
      <c r="AA11" s="154">
        <v>56035.015999999938</v>
      </c>
      <c r="AB11" s="154">
        <v>66317.002000000022</v>
      </c>
      <c r="AC11" s="154">
        <v>64324.446000000004</v>
      </c>
      <c r="AD11" s="154">
        <v>68453.83000000006</v>
      </c>
      <c r="AE11" s="154">
        <v>58256.008000000045</v>
      </c>
      <c r="AF11" s="154">
        <v>77143.060999999987</v>
      </c>
      <c r="AG11" s="154">
        <v>76795.082000000068</v>
      </c>
      <c r="AH11" s="154">
        <v>80880.13800000005</v>
      </c>
      <c r="AI11" s="154">
        <v>82181.265000000101</v>
      </c>
      <c r="AJ11" s="119">
        <v>83063.513000000166</v>
      </c>
      <c r="AK11" s="52">
        <f t="shared" si="17"/>
        <v>1.0735390846077436E-2</v>
      </c>
      <c r="AM11" s="125">
        <f t="shared" si="0"/>
        <v>2.1262291584914967</v>
      </c>
      <c r="AN11" s="157">
        <f t="shared" si="1"/>
        <v>2.002429656596763</v>
      </c>
      <c r="AO11" s="157">
        <f t="shared" si="2"/>
        <v>1.8193057382846511</v>
      </c>
      <c r="AP11" s="157">
        <f t="shared" si="3"/>
        <v>2.185868487837185</v>
      </c>
      <c r="AQ11" s="157">
        <f t="shared" si="4"/>
        <v>2.3852155258597914</v>
      </c>
      <c r="AR11" s="157">
        <f t="shared" si="5"/>
        <v>2.5507512851796084</v>
      </c>
      <c r="AS11" s="157">
        <f t="shared" si="6"/>
        <v>2.366321896458973</v>
      </c>
      <c r="AT11" s="157">
        <f t="shared" si="7"/>
        <v>2.5482684497769559</v>
      </c>
      <c r="AU11" s="157">
        <f t="shared" si="8"/>
        <v>2.4539413651554569</v>
      </c>
      <c r="AV11" s="157">
        <f t="shared" si="9"/>
        <v>2.4313423085868151</v>
      </c>
      <c r="AW11" s="157">
        <f t="shared" si="10"/>
        <v>2.5396170129380713</v>
      </c>
      <c r="AX11" s="157">
        <f t="shared" si="11"/>
        <v>2.6771552456955945</v>
      </c>
      <c r="AY11" s="157">
        <f t="shared" si="12"/>
        <v>2.7793900961672646</v>
      </c>
      <c r="AZ11" s="157">
        <f t="shared" si="13"/>
        <v>2.8700789036146994</v>
      </c>
      <c r="BA11" s="157">
        <f t="shared" si="14"/>
        <v>2.5860983962880861</v>
      </c>
      <c r="BB11" s="157">
        <f t="shared" si="18"/>
        <v>2.6552203464772224</v>
      </c>
      <c r="BC11" s="52">
        <f t="shared" si="15"/>
        <v>2.6728275416105323E-2</v>
      </c>
      <c r="BF11"/>
    </row>
    <row r="12" spans="1:58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254653.79000000015</v>
      </c>
      <c r="O12" s="154">
        <v>308172.17000000016</v>
      </c>
      <c r="P12" s="154">
        <v>284314.72000000003</v>
      </c>
      <c r="Q12" s="154"/>
      <c r="R12" s="52" t="str">
        <f t="shared" si="16"/>
        <v/>
      </c>
      <c r="T12" s="109" t="s">
        <v>78</v>
      </c>
      <c r="U12" s="117">
        <v>45837.497000000039</v>
      </c>
      <c r="V12" s="154">
        <v>51105.701000000001</v>
      </c>
      <c r="W12" s="154">
        <v>50899.00499999999</v>
      </c>
      <c r="X12" s="154">
        <v>50438.382000000049</v>
      </c>
      <c r="Y12" s="154">
        <v>52151.921999999926</v>
      </c>
      <c r="Z12" s="154">
        <v>56091.163000000008</v>
      </c>
      <c r="AA12" s="154">
        <v>52714.073000000055</v>
      </c>
      <c r="AB12" s="154">
        <v>64528.730000000025</v>
      </c>
      <c r="AC12" s="154">
        <v>62742.375</v>
      </c>
      <c r="AD12" s="154">
        <v>55571.388000000043</v>
      </c>
      <c r="AE12" s="154">
        <v>66351.210999999865</v>
      </c>
      <c r="AF12" s="154">
        <v>74866.905999999974</v>
      </c>
      <c r="AG12" s="154">
        <v>70242.043000000034</v>
      </c>
      <c r="AH12" s="154">
        <v>86964.571999999942</v>
      </c>
      <c r="AI12" s="154">
        <v>73361.142000000022</v>
      </c>
      <c r="AJ12" s="119"/>
      <c r="AK12" s="52" t="str">
        <f t="shared" si="17"/>
        <v/>
      </c>
      <c r="AM12" s="125">
        <f t="shared" si="0"/>
        <v>2.1252476751168277</v>
      </c>
      <c r="AN12" s="157">
        <f t="shared" si="1"/>
        <v>1.7129022487361378</v>
      </c>
      <c r="AO12" s="157">
        <f t="shared" si="2"/>
        <v>2.0922422702776888</v>
      </c>
      <c r="AP12" s="157">
        <f t="shared" si="3"/>
        <v>2.0813550369561726</v>
      </c>
      <c r="AQ12" s="157">
        <f t="shared" si="4"/>
        <v>2.2743829617096525</v>
      </c>
      <c r="AR12" s="157">
        <f t="shared" si="5"/>
        <v>2.4641236916121563</v>
      </c>
      <c r="AS12" s="157">
        <f t="shared" si="6"/>
        <v>2.5007264402426213</v>
      </c>
      <c r="AT12" s="157">
        <f t="shared" si="7"/>
        <v>2.3116884391665402</v>
      </c>
      <c r="AU12" s="157">
        <f t="shared" si="8"/>
        <v>2.469446771188716</v>
      </c>
      <c r="AV12" s="157">
        <f t="shared" si="9"/>
        <v>2.5871582389737058</v>
      </c>
      <c r="AW12" s="157">
        <f t="shared" si="10"/>
        <v>2.4550371392053902</v>
      </c>
      <c r="AX12" s="157">
        <f t="shared" si="11"/>
        <v>2.6719132835338306</v>
      </c>
      <c r="AY12" s="157">
        <f t="shared" si="12"/>
        <v>2.7583348749688739</v>
      </c>
      <c r="AZ12" s="157">
        <f t="shared" si="13"/>
        <v>2.8219476145428675</v>
      </c>
      <c r="BA12" s="157">
        <f t="shared" si="14"/>
        <v>2.5802794171191707</v>
      </c>
      <c r="BB12" s="157" t="str">
        <f t="shared" si="18"/>
        <v/>
      </c>
      <c r="BC12" s="52" t="str">
        <f t="shared" si="15"/>
        <v/>
      </c>
      <c r="BF12"/>
    </row>
    <row r="13" spans="1:58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296026.53999999975</v>
      </c>
      <c r="O13" s="154">
        <v>298746.17000000022</v>
      </c>
      <c r="P13" s="154">
        <v>349205.55999999994</v>
      </c>
      <c r="Q13" s="154"/>
      <c r="R13" s="52" t="str">
        <f t="shared" si="16"/>
        <v/>
      </c>
      <c r="T13" s="109" t="s">
        <v>79</v>
      </c>
      <c r="U13" s="117">
        <v>54364.509000000027</v>
      </c>
      <c r="V13" s="154">
        <v>59788.318999999996</v>
      </c>
      <c r="W13" s="154">
        <v>62714.63899999993</v>
      </c>
      <c r="X13" s="154">
        <v>65018.055000000037</v>
      </c>
      <c r="Y13" s="154">
        <v>69122.01800000004</v>
      </c>
      <c r="Z13" s="154">
        <v>69013.110000000117</v>
      </c>
      <c r="AA13" s="154">
        <v>62444.103999999985</v>
      </c>
      <c r="AB13" s="154">
        <v>64721.649999999972</v>
      </c>
      <c r="AC13" s="154">
        <v>68976.123999999996</v>
      </c>
      <c r="AD13" s="154">
        <v>78608.732000000018</v>
      </c>
      <c r="AE13" s="154">
        <v>87158.587</v>
      </c>
      <c r="AF13" s="154">
        <v>82708.234000000084</v>
      </c>
      <c r="AG13" s="154">
        <v>82133.286000000095</v>
      </c>
      <c r="AH13" s="154">
        <v>86869.535000000062</v>
      </c>
      <c r="AI13" s="154">
        <v>92099.848000000056</v>
      </c>
      <c r="AJ13" s="119"/>
      <c r="AK13" s="52" t="str">
        <f t="shared" si="17"/>
        <v/>
      </c>
      <c r="AM13" s="125">
        <f t="shared" si="0"/>
        <v>2.1864809384518056</v>
      </c>
      <c r="AN13" s="157">
        <f t="shared" si="1"/>
        <v>1.9843699011975713</v>
      </c>
      <c r="AO13" s="157">
        <f t="shared" si="2"/>
        <v>2.0751386502696381</v>
      </c>
      <c r="AP13" s="157">
        <f t="shared" si="3"/>
        <v>2.3959707793373171</v>
      </c>
      <c r="AQ13" s="157">
        <f t="shared" si="4"/>
        <v>2.4667140890976693</v>
      </c>
      <c r="AR13" s="157">
        <f t="shared" si="5"/>
        <v>2.5672378814237335</v>
      </c>
      <c r="AS13" s="157">
        <f t="shared" si="6"/>
        <v>2.490392697231901</v>
      </c>
      <c r="AT13" s="157">
        <f t="shared" si="7"/>
        <v>2.5511980707253517</v>
      </c>
      <c r="AU13" s="157">
        <f t="shared" si="8"/>
        <v>2.6795199171034727</v>
      </c>
      <c r="AV13" s="157">
        <f t="shared" si="9"/>
        <v>2.8518461439559442</v>
      </c>
      <c r="AW13" s="157">
        <f t="shared" si="10"/>
        <v>2.6132072725214295</v>
      </c>
      <c r="AX13" s="157">
        <f t="shared" si="11"/>
        <v>2.892545599396791</v>
      </c>
      <c r="AY13" s="157">
        <f t="shared" si="12"/>
        <v>2.7745244058184837</v>
      </c>
      <c r="AZ13" s="157">
        <f t="shared" si="13"/>
        <v>2.9078041402170944</v>
      </c>
      <c r="BA13" s="157">
        <f t="shared" si="14"/>
        <v>2.6374106987299992</v>
      </c>
      <c r="BB13" s="157" t="str">
        <f t="shared" si="18"/>
        <v/>
      </c>
      <c r="BC13" s="52" t="str">
        <f t="shared" si="15"/>
        <v/>
      </c>
      <c r="BF13"/>
    </row>
    <row r="14" spans="1:58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</v>
      </c>
      <c r="O14" s="154">
        <v>265322.09000000003</v>
      </c>
      <c r="P14" s="154">
        <v>267506.98999999993</v>
      </c>
      <c r="Q14" s="154"/>
      <c r="R14" s="52" t="str">
        <f t="shared" si="16"/>
        <v/>
      </c>
      <c r="T14" s="109" t="s">
        <v>80</v>
      </c>
      <c r="U14" s="117">
        <v>39184.329000000012</v>
      </c>
      <c r="V14" s="154">
        <v>43186.20999999997</v>
      </c>
      <c r="W14" s="154">
        <v>48896.256000000016</v>
      </c>
      <c r="X14" s="154">
        <v>49231.409</v>
      </c>
      <c r="Y14" s="154">
        <v>41790.908999999992</v>
      </c>
      <c r="Z14" s="154">
        <v>45062.92500000001</v>
      </c>
      <c r="AA14" s="154">
        <v>49976.91399999999</v>
      </c>
      <c r="AB14" s="154">
        <v>51045.44799999996</v>
      </c>
      <c r="AC14" s="154">
        <v>55934.430999999997</v>
      </c>
      <c r="AD14" s="154">
        <v>52837.047999999988</v>
      </c>
      <c r="AE14" s="154">
        <v>57801.853999999985</v>
      </c>
      <c r="AF14" s="154">
        <v>60956.922999999952</v>
      </c>
      <c r="AG14" s="154">
        <v>70221.736000000121</v>
      </c>
      <c r="AH14" s="154">
        <v>68408.922000000079</v>
      </c>
      <c r="AI14" s="154">
        <v>69456.588999999891</v>
      </c>
      <c r="AJ14" s="119"/>
      <c r="AK14" s="52" t="str">
        <f t="shared" si="17"/>
        <v/>
      </c>
      <c r="AM14" s="125">
        <f t="shared" si="0"/>
        <v>2.0832788291969222</v>
      </c>
      <c r="AN14" s="157">
        <f t="shared" si="1"/>
        <v>1.9606577364996127</v>
      </c>
      <c r="AO14" s="157">
        <f t="shared" si="2"/>
        <v>2.0506870516373601</v>
      </c>
      <c r="AP14" s="157">
        <f t="shared" si="3"/>
        <v>2.5521229628765663</v>
      </c>
      <c r="AQ14" s="157">
        <f t="shared" si="4"/>
        <v>2.4829514836248197</v>
      </c>
      <c r="AR14" s="157">
        <f t="shared" si="5"/>
        <v>2.412171166961671</v>
      </c>
      <c r="AS14" s="157">
        <f t="shared" si="6"/>
        <v>2.3779229668109867</v>
      </c>
      <c r="AT14" s="157">
        <f t="shared" si="7"/>
        <v>2.3666568081945454</v>
      </c>
      <c r="AU14" s="157">
        <f t="shared" si="8"/>
        <v>2.5883883813196928</v>
      </c>
      <c r="AV14" s="157">
        <f t="shared" si="9"/>
        <v>2.692927129163496</v>
      </c>
      <c r="AW14" s="157">
        <f t="shared" si="10"/>
        <v>2.6924100321383304</v>
      </c>
      <c r="AX14" s="157">
        <f t="shared" si="11"/>
        <v>2.6112707896412806</v>
      </c>
      <c r="AY14" s="157">
        <f t="shared" si="12"/>
        <v>2.8031990169006589</v>
      </c>
      <c r="AZ14" s="157">
        <f t="shared" si="13"/>
        <v>2.5783349588419147</v>
      </c>
      <c r="BA14" s="157">
        <f t="shared" si="14"/>
        <v>2.5964401528348811</v>
      </c>
      <c r="BB14" s="157" t="str">
        <f t="shared" si="18"/>
        <v/>
      </c>
      <c r="BC14" s="52" t="str">
        <f t="shared" si="15"/>
        <v/>
      </c>
      <c r="BF14"/>
    </row>
    <row r="15" spans="1:58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303137.7899999998</v>
      </c>
      <c r="O15" s="154">
        <v>266427.33999999985</v>
      </c>
      <c r="P15" s="154">
        <v>260463.89999999959</v>
      </c>
      <c r="Q15" s="154"/>
      <c r="R15" s="52" t="str">
        <f t="shared" si="16"/>
        <v/>
      </c>
      <c r="T15" s="109" t="s">
        <v>81</v>
      </c>
      <c r="U15" s="117">
        <v>64657.764999999978</v>
      </c>
      <c r="V15" s="154">
        <v>67014.460999999996</v>
      </c>
      <c r="W15" s="154">
        <v>62417.526999999995</v>
      </c>
      <c r="X15" s="154">
        <v>71596.117000000057</v>
      </c>
      <c r="Y15" s="154">
        <v>76295.819000000003</v>
      </c>
      <c r="Z15" s="154">
        <v>70793.574000000022</v>
      </c>
      <c r="AA15" s="154">
        <v>69809.002000000037</v>
      </c>
      <c r="AB15" s="154">
        <v>71866.597999999954</v>
      </c>
      <c r="AC15" s="154">
        <v>67502.441000000006</v>
      </c>
      <c r="AD15" s="154">
        <v>79059.753999999943</v>
      </c>
      <c r="AE15" s="154">
        <v>84581.715000000026</v>
      </c>
      <c r="AF15" s="154">
        <v>88913.320999999953</v>
      </c>
      <c r="AG15" s="154">
        <v>91382.118000000002</v>
      </c>
      <c r="AH15" s="154">
        <v>78672.270000000033</v>
      </c>
      <c r="AI15" s="154">
        <v>80482.896999999968</v>
      </c>
      <c r="AJ15" s="119"/>
      <c r="AK15" s="52" t="str">
        <f t="shared" si="17"/>
        <v/>
      </c>
      <c r="AM15" s="125">
        <f t="shared" si="0"/>
        <v>2.3402438787802988</v>
      </c>
      <c r="AN15" s="157">
        <f t="shared" si="1"/>
        <v>2.3010716250400503</v>
      </c>
      <c r="AO15" s="157">
        <f t="shared" si="2"/>
        <v>2.1104096683178226</v>
      </c>
      <c r="AP15" s="157">
        <f t="shared" si="3"/>
        <v>2.4637385633402213</v>
      </c>
      <c r="AQ15" s="157">
        <f t="shared" si="4"/>
        <v>2.6288264096656837</v>
      </c>
      <c r="AR15" s="157">
        <f t="shared" si="5"/>
        <v>2.843968041021137</v>
      </c>
      <c r="AS15" s="157">
        <f t="shared" si="6"/>
        <v>2.6652096442033595</v>
      </c>
      <c r="AT15" s="157">
        <f t="shared" si="7"/>
        <v>2.6833525804324183</v>
      </c>
      <c r="AU15" s="157">
        <f t="shared" si="8"/>
        <v>3.0726538461976149</v>
      </c>
      <c r="AV15" s="157">
        <f t="shared" si="9"/>
        <v>2.9712234274142202</v>
      </c>
      <c r="AW15" s="157">
        <f t="shared" si="10"/>
        <v>2.8075519891125729</v>
      </c>
      <c r="AX15" s="157">
        <f t="shared" si="11"/>
        <v>3.1714652057141453</v>
      </c>
      <c r="AY15" s="157">
        <f t="shared" si="12"/>
        <v>3.0145406153419558</v>
      </c>
      <c r="AZ15" s="157">
        <f t="shared" si="13"/>
        <v>2.952860243246811</v>
      </c>
      <c r="BA15" s="157">
        <f t="shared" si="14"/>
        <v>3.0899827960803816</v>
      </c>
      <c r="BB15" s="157" t="str">
        <f t="shared" si="18"/>
        <v/>
      </c>
      <c r="BC15" s="52" t="str">
        <f t="shared" si="15"/>
        <v/>
      </c>
      <c r="BF15"/>
    </row>
    <row r="16" spans="1:58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54">
        <v>281897.69999999978</v>
      </c>
      <c r="P16" s="154">
        <v>348888.81999999989</v>
      </c>
      <c r="Q16" s="154"/>
      <c r="R16" s="52" t="str">
        <f t="shared" si="16"/>
        <v/>
      </c>
      <c r="T16" s="109" t="s">
        <v>82</v>
      </c>
      <c r="U16" s="117">
        <v>62505.198999999993</v>
      </c>
      <c r="V16" s="154">
        <v>72259.178000000014</v>
      </c>
      <c r="W16" s="154">
        <v>85069.483999999968</v>
      </c>
      <c r="X16" s="154">
        <v>87588.735000000001</v>
      </c>
      <c r="Y16" s="154">
        <v>89099.010000000038</v>
      </c>
      <c r="Z16" s="154">
        <v>82030.592000000048</v>
      </c>
      <c r="AA16" s="154">
        <v>76031.939000000013</v>
      </c>
      <c r="AB16" s="154">
        <v>87843.296000000017</v>
      </c>
      <c r="AC16" s="154">
        <v>92024.978000000003</v>
      </c>
      <c r="AD16" s="154">
        <v>97269.096999999994</v>
      </c>
      <c r="AE16" s="154">
        <v>96078.873000000051</v>
      </c>
      <c r="AF16" s="154">
        <v>90636.669000000067</v>
      </c>
      <c r="AG16" s="154">
        <v>94985.397999999841</v>
      </c>
      <c r="AH16" s="154">
        <v>88050.622999999963</v>
      </c>
      <c r="AI16" s="154">
        <v>109676.39299999998</v>
      </c>
      <c r="AJ16" s="119"/>
      <c r="AK16" s="52" t="str">
        <f t="shared" si="17"/>
        <v/>
      </c>
      <c r="AM16" s="125">
        <f t="shared" si="0"/>
        <v>2.8617823721817981</v>
      </c>
      <c r="AN16" s="157">
        <f t="shared" si="1"/>
        <v>2.6823720233953323</v>
      </c>
      <c r="AO16" s="157">
        <f t="shared" si="2"/>
        <v>2.3776029173339523</v>
      </c>
      <c r="AP16" s="157">
        <f t="shared" si="3"/>
        <v>2.8384834236201706</v>
      </c>
      <c r="AQ16" s="157">
        <f t="shared" si="4"/>
        <v>2.9174959328967214</v>
      </c>
      <c r="AR16" s="157">
        <f t="shared" si="5"/>
        <v>2.9448790330469983</v>
      </c>
      <c r="AS16" s="157">
        <f t="shared" si="6"/>
        <v>3.0471368384839841</v>
      </c>
      <c r="AT16" s="157">
        <f t="shared" si="7"/>
        <v>2.81755682597454</v>
      </c>
      <c r="AU16" s="157">
        <f t="shared" si="8"/>
        <v>3.1437436429064385</v>
      </c>
      <c r="AV16" s="157">
        <f t="shared" si="9"/>
        <v>3.0244562846496557</v>
      </c>
      <c r="AW16" s="157">
        <f t="shared" si="10"/>
        <v>2.9794887332109155</v>
      </c>
      <c r="AX16" s="157">
        <f t="shared" si="11"/>
        <v>3.0799779092495196</v>
      </c>
      <c r="AY16" s="157">
        <f t="shared" si="12"/>
        <v>3.1816049906489896</v>
      </c>
      <c r="AZ16" s="157">
        <f t="shared" si="13"/>
        <v>3.1234956156080744</v>
      </c>
      <c r="BA16" s="157">
        <f t="shared" si="14"/>
        <v>3.1435915028747559</v>
      </c>
      <c r="BB16" s="157" t="str">
        <f t="shared" si="18"/>
        <v/>
      </c>
      <c r="BC16" s="52" t="str">
        <f t="shared" si="15"/>
        <v/>
      </c>
      <c r="BF16"/>
    </row>
    <row r="17" spans="1:58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318333.36000000016</v>
      </c>
      <c r="N17" s="154">
        <v>339529.76000000094</v>
      </c>
      <c r="O17" s="154">
        <v>295756.67</v>
      </c>
      <c r="P17" s="154">
        <v>303798.39000000042</v>
      </c>
      <c r="Q17" s="154"/>
      <c r="R17" s="52" t="str">
        <f t="shared" si="16"/>
        <v/>
      </c>
      <c r="T17" s="109" t="s">
        <v>83</v>
      </c>
      <c r="U17" s="117">
        <v>75798.92399999997</v>
      </c>
      <c r="V17" s="154">
        <v>78510.058999999979</v>
      </c>
      <c r="W17" s="154">
        <v>82860.765000000043</v>
      </c>
      <c r="X17" s="154">
        <v>82287.181999999913</v>
      </c>
      <c r="Y17" s="154">
        <v>81224.970999999918</v>
      </c>
      <c r="Z17" s="154">
        <v>82936.982000000047</v>
      </c>
      <c r="AA17" s="154">
        <v>94068.771999999837</v>
      </c>
      <c r="AB17" s="154">
        <v>90812.540999999997</v>
      </c>
      <c r="AC17" s="154">
        <v>85853.54</v>
      </c>
      <c r="AD17" s="154">
        <v>81718.175000000017</v>
      </c>
      <c r="AE17" s="154">
        <v>93299.05299999984</v>
      </c>
      <c r="AF17" s="154">
        <v>97861.879000000015</v>
      </c>
      <c r="AG17" s="154">
        <v>103988.54699999987</v>
      </c>
      <c r="AH17" s="154">
        <v>93005.014999999941</v>
      </c>
      <c r="AI17" s="154">
        <v>91767.383000000147</v>
      </c>
      <c r="AJ17" s="119"/>
      <c r="AK17" s="52" t="str">
        <f t="shared" si="17"/>
        <v/>
      </c>
      <c r="AM17" s="125">
        <f t="shared" si="0"/>
        <v>2.669050065963094</v>
      </c>
      <c r="AN17" s="157">
        <f t="shared" si="1"/>
        <v>2.3028660849619373</v>
      </c>
      <c r="AO17" s="157">
        <f t="shared" si="2"/>
        <v>2.6914981115024137</v>
      </c>
      <c r="AP17" s="157">
        <f t="shared" si="3"/>
        <v>2.8730237814491453</v>
      </c>
      <c r="AQ17" s="157">
        <f t="shared" si="4"/>
        <v>2.9620463358662326</v>
      </c>
      <c r="AR17" s="157">
        <f t="shared" si="5"/>
        <v>3.0321397672069845</v>
      </c>
      <c r="AS17" s="157">
        <f t="shared" si="6"/>
        <v>2.9828765998250821</v>
      </c>
      <c r="AT17" s="157">
        <f t="shared" si="7"/>
        <v>2.9654866008232301</v>
      </c>
      <c r="AU17" s="157">
        <f t="shared" si="8"/>
        <v>3.1309372530978496</v>
      </c>
      <c r="AV17" s="157">
        <f t="shared" si="9"/>
        <v>2.9865809904698848</v>
      </c>
      <c r="AW17" s="157">
        <f t="shared" si="10"/>
        <v>2.92428611041833</v>
      </c>
      <c r="AX17" s="157">
        <f t="shared" si="11"/>
        <v>3.0741948943082802</v>
      </c>
      <c r="AY17" s="157">
        <f t="shared" si="12"/>
        <v>3.0627226019892806</v>
      </c>
      <c r="AZ17" s="157">
        <f t="shared" si="13"/>
        <v>3.1446464081435579</v>
      </c>
      <c r="BA17" s="157">
        <f t="shared" si="14"/>
        <v>3.0206671931342366</v>
      </c>
      <c r="BB17" s="157" t="str">
        <f t="shared" si="18"/>
        <v/>
      </c>
      <c r="BC17" s="52" t="str">
        <f t="shared" si="15"/>
        <v/>
      </c>
      <c r="BF17"/>
    </row>
    <row r="18" spans="1:58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54">
        <v>202121.92000000004</v>
      </c>
      <c r="P18" s="154">
        <v>217835.56999999986</v>
      </c>
      <c r="Q18" s="154"/>
      <c r="R18" s="52" t="str">
        <f t="shared" si="16"/>
        <v/>
      </c>
      <c r="T18" s="109" t="s">
        <v>84</v>
      </c>
      <c r="U18" s="117">
        <v>50975.751000000069</v>
      </c>
      <c r="V18" s="154">
        <v>55476.897000000012</v>
      </c>
      <c r="W18" s="154">
        <v>59634.482000000025</v>
      </c>
      <c r="X18" s="154">
        <v>54113.734999999979</v>
      </c>
      <c r="Y18" s="154">
        <v>57504.426999999996</v>
      </c>
      <c r="Z18" s="154">
        <v>58105.801000000007</v>
      </c>
      <c r="AA18" s="154">
        <v>58962.415000000001</v>
      </c>
      <c r="AB18" s="154">
        <v>64051.424999999981</v>
      </c>
      <c r="AC18" s="154">
        <v>62214.675000000003</v>
      </c>
      <c r="AD18" s="154">
        <v>64766.222999999991</v>
      </c>
      <c r="AE18" s="154">
        <v>67694.932000000001</v>
      </c>
      <c r="AF18" s="154">
        <v>68116.868000000133</v>
      </c>
      <c r="AG18" s="154">
        <v>65495.567999999992</v>
      </c>
      <c r="AH18" s="154">
        <v>62769.229999999981</v>
      </c>
      <c r="AI18" s="154">
        <v>67496.800999999978</v>
      </c>
      <c r="AJ18" s="119"/>
      <c r="AK18" s="52" t="str">
        <f t="shared" si="17"/>
        <v/>
      </c>
      <c r="AM18" s="125">
        <f t="shared" si="0"/>
        <v>2.2548834482403852</v>
      </c>
      <c r="AN18" s="157">
        <f t="shared" si="1"/>
        <v>2.1516429593261281</v>
      </c>
      <c r="AO18" s="157">
        <f t="shared" si="2"/>
        <v>2.0069789019200899</v>
      </c>
      <c r="AP18" s="157">
        <f t="shared" si="3"/>
        <v>2.825221445579241</v>
      </c>
      <c r="AQ18" s="157">
        <f t="shared" si="4"/>
        <v>2.7760233480831014</v>
      </c>
      <c r="AR18" s="157">
        <f t="shared" si="5"/>
        <v>2.9152211882609924</v>
      </c>
      <c r="AS18" s="157">
        <f t="shared" si="6"/>
        <v>3.0734340293504063</v>
      </c>
      <c r="AT18" s="157">
        <f t="shared" si="7"/>
        <v>2.6629725829269866</v>
      </c>
      <c r="AU18" s="157">
        <f t="shared" si="8"/>
        <v>3.1881825143199927</v>
      </c>
      <c r="AV18" s="157">
        <f t="shared" si="9"/>
        <v>3.0273435971735125</v>
      </c>
      <c r="AW18" s="157">
        <f t="shared" si="10"/>
        <v>2.9794259417924462</v>
      </c>
      <c r="AX18" s="157">
        <f t="shared" si="11"/>
        <v>2.8390637794244484</v>
      </c>
      <c r="AY18" s="157">
        <f t="shared" si="12"/>
        <v>3.0190129095735259</v>
      </c>
      <c r="AZ18" s="157">
        <f t="shared" si="13"/>
        <v>3.1055132466582531</v>
      </c>
      <c r="BA18" s="157">
        <f t="shared" si="14"/>
        <v>3.098520641050496</v>
      </c>
      <c r="BB18" s="157" t="str">
        <f t="shared" si="18"/>
        <v/>
      </c>
      <c r="BC18" s="52" t="str">
        <f t="shared" si="15"/>
        <v/>
      </c>
      <c r="BF18" s="105"/>
    </row>
    <row r="19" spans="1:58" ht="20.100000000000001" customHeight="1" thickBot="1" x14ac:dyDescent="0.3">
      <c r="A19" s="201" t="s">
        <v>217</v>
      </c>
      <c r="B19" s="167">
        <f>SUM(B7:B11)</f>
        <v>1009283.8299999998</v>
      </c>
      <c r="C19" s="168">
        <f t="shared" ref="C19:Q19" si="19">SUM(C7:C11)</f>
        <v>1099317.7399999998</v>
      </c>
      <c r="D19" s="168">
        <f t="shared" si="19"/>
        <v>1320194.42</v>
      </c>
      <c r="E19" s="168">
        <f t="shared" si="19"/>
        <v>1256886.3599999996</v>
      </c>
      <c r="F19" s="168">
        <f t="shared" si="19"/>
        <v>1081347.4400000002</v>
      </c>
      <c r="G19" s="168">
        <f t="shared" si="19"/>
        <v>1114596.5199999998</v>
      </c>
      <c r="H19" s="168">
        <f t="shared" si="19"/>
        <v>1089145.2299999997</v>
      </c>
      <c r="I19" s="168">
        <f t="shared" si="19"/>
        <v>1106698.6500000001</v>
      </c>
      <c r="J19" s="168">
        <f t="shared" si="19"/>
        <v>1242617.6199999999</v>
      </c>
      <c r="K19" s="168">
        <f t="shared" si="19"/>
        <v>1201315.78</v>
      </c>
      <c r="L19" s="168">
        <f t="shared" si="19"/>
        <v>1162913.2399999993</v>
      </c>
      <c r="M19" s="168">
        <f t="shared" si="19"/>
        <v>1355560.8699999996</v>
      </c>
      <c r="N19" s="168">
        <f>SUM(N7:N11)</f>
        <v>1294231.2599999998</v>
      </c>
      <c r="O19" s="168">
        <f>SUM(O7:O11)</f>
        <v>1271507.7399999995</v>
      </c>
      <c r="P19" s="168">
        <f>SUM(P7:P11)</f>
        <v>1434888</v>
      </c>
      <c r="Q19" s="314">
        <f t="shared" si="19"/>
        <v>1410677.9400000004</v>
      </c>
      <c r="R19" s="165">
        <f>(Q19-P19)/P19</f>
        <v>-1.6872438824493335E-2</v>
      </c>
      <c r="S19" s="171"/>
      <c r="T19" s="170"/>
      <c r="U19" s="167">
        <f>SUM(U7:U11)</f>
        <v>221056.23100000003</v>
      </c>
      <c r="V19" s="168">
        <f t="shared" ref="V19:AJ19" si="20">SUM(V7:V11)</f>
        <v>229577.43499999997</v>
      </c>
      <c r="W19" s="168">
        <f t="shared" si="20"/>
        <v>251012.67700000003</v>
      </c>
      <c r="X19" s="168">
        <f t="shared" si="20"/>
        <v>260519.94700000013</v>
      </c>
      <c r="Y19" s="168">
        <f t="shared" si="20"/>
        <v>259095.72699999996</v>
      </c>
      <c r="Z19" s="168">
        <f t="shared" si="20"/>
        <v>271499.75799999991</v>
      </c>
      <c r="AA19" s="168">
        <f t="shared" si="20"/>
        <v>259966.40600000002</v>
      </c>
      <c r="AB19" s="168">
        <f t="shared" si="20"/>
        <v>283171.31199999998</v>
      </c>
      <c r="AC19" s="168">
        <f t="shared" si="20"/>
        <v>305092.973</v>
      </c>
      <c r="AD19" s="168">
        <f t="shared" si="20"/>
        <v>309571.92099999991</v>
      </c>
      <c r="AE19" s="168">
        <f t="shared" si="20"/>
        <v>303223.45099999988</v>
      </c>
      <c r="AF19" s="168">
        <f t="shared" si="20"/>
        <v>363376.35100000014</v>
      </c>
      <c r="AG19" s="168">
        <f t="shared" si="20"/>
        <v>360514.592</v>
      </c>
      <c r="AH19" s="168">
        <f t="shared" si="20"/>
        <v>359892.13300000015</v>
      </c>
      <c r="AI19" s="168">
        <f t="shared" si="20"/>
        <v>381222.56800000009</v>
      </c>
      <c r="AJ19" s="169">
        <f t="shared" si="20"/>
        <v>377537.92200000025</v>
      </c>
      <c r="AK19" s="61">
        <f t="shared" si="17"/>
        <v>-9.6653406941003359E-3</v>
      </c>
      <c r="AM19" s="172">
        <f t="shared" si="0"/>
        <v>2.1902286000163111</v>
      </c>
      <c r="AN19" s="173">
        <f t="shared" si="1"/>
        <v>2.088362869501224</v>
      </c>
      <c r="AO19" s="173">
        <f t="shared" si="2"/>
        <v>1.9013311463625189</v>
      </c>
      <c r="AP19" s="173">
        <f t="shared" si="3"/>
        <v>2.0727406652738294</v>
      </c>
      <c r="AQ19" s="173">
        <f t="shared" si="4"/>
        <v>2.3960451323581986</v>
      </c>
      <c r="AR19" s="173">
        <f t="shared" si="5"/>
        <v>2.4358568605615236</v>
      </c>
      <c r="AS19" s="173">
        <f t="shared" si="6"/>
        <v>2.3868846765274827</v>
      </c>
      <c r="AT19" s="173">
        <f t="shared" si="7"/>
        <v>2.5587029676054991</v>
      </c>
      <c r="AU19" s="173">
        <f t="shared" si="8"/>
        <v>2.4552442206637952</v>
      </c>
      <c r="AV19" s="173">
        <f t="shared" si="9"/>
        <v>2.576940436094163</v>
      </c>
      <c r="AW19" s="173">
        <f t="shared" si="10"/>
        <v>2.6074468891591609</v>
      </c>
      <c r="AX19" s="173">
        <f t="shared" si="11"/>
        <v>2.6806347028887032</v>
      </c>
      <c r="AY19" s="173">
        <f t="shared" si="12"/>
        <v>2.7855500260440325</v>
      </c>
      <c r="AZ19" s="173">
        <f t="shared" si="13"/>
        <v>2.8304360380849927</v>
      </c>
      <c r="BA19" s="173">
        <f t="shared" ref="BA19" si="21">(AI19/Q19)*10</f>
        <v>2.7024068158321097</v>
      </c>
      <c r="BB19" s="173">
        <f t="shared" si="18"/>
        <v>2.6762871332630334</v>
      </c>
      <c r="BC19" s="61">
        <f t="shared" si="15"/>
        <v>-9.6653406941004001E-3</v>
      </c>
      <c r="BF19" s="105"/>
    </row>
    <row r="20" spans="1:58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Q20" si="22">SUM(E7:E9)</f>
        <v>705578.6</v>
      </c>
      <c r="F20" s="154">
        <f t="shared" si="22"/>
        <v>632916.85000000009</v>
      </c>
      <c r="G20" s="154">
        <f t="shared" si="22"/>
        <v>633325.84999999986</v>
      </c>
      <c r="H20" s="154">
        <f t="shared" si="22"/>
        <v>600973.71999999986</v>
      </c>
      <c r="I20" s="154">
        <f t="shared" si="22"/>
        <v>621189.68999999983</v>
      </c>
      <c r="J20" s="154">
        <f t="shared" si="22"/>
        <v>700212.19</v>
      </c>
      <c r="K20" s="154">
        <f t="shared" si="22"/>
        <v>677164.05</v>
      </c>
      <c r="L20" s="154">
        <f t="shared" si="22"/>
        <v>711594.16999999958</v>
      </c>
      <c r="M20" s="154">
        <f t="shared" si="22"/>
        <v>777932.75999999954</v>
      </c>
      <c r="N20" s="154">
        <f t="shared" si="22"/>
        <v>755568.75999999954</v>
      </c>
      <c r="O20" s="154">
        <f t="shared" ref="O20:P20" si="23">SUM(O7:O9)</f>
        <v>747401.82999999961</v>
      </c>
      <c r="P20" s="154">
        <f t="shared" si="23"/>
        <v>786934.19999999972</v>
      </c>
      <c r="Q20" s="154">
        <f t="shared" si="22"/>
        <v>816215.95000000042</v>
      </c>
      <c r="R20" s="61">
        <f>IF(Q20="","",(Q20-P20)/P20)</f>
        <v>3.7209909036868279E-2</v>
      </c>
      <c r="T20" s="109" t="s">
        <v>85</v>
      </c>
      <c r="U20" s="117">
        <f t="shared" ref="U20:AI20" si="24">SUM(U7:U9)</f>
        <v>127825.96000000005</v>
      </c>
      <c r="V20" s="154">
        <f t="shared" si="24"/>
        <v>131829.77699999997</v>
      </c>
      <c r="W20" s="154">
        <f t="shared" si="24"/>
        <v>147637.00799999994</v>
      </c>
      <c r="X20" s="154">
        <f t="shared" si="24"/>
        <v>147798.02600000007</v>
      </c>
      <c r="Y20" s="154">
        <f t="shared" si="24"/>
        <v>150261.35799999989</v>
      </c>
      <c r="Z20" s="154">
        <f t="shared" si="24"/>
        <v>154060.902</v>
      </c>
      <c r="AA20" s="154">
        <f t="shared" si="24"/>
        <v>149616.23400000005</v>
      </c>
      <c r="AB20" s="154">
        <f t="shared" si="24"/>
        <v>163461.9059999999</v>
      </c>
      <c r="AC20" s="154">
        <f t="shared" si="24"/>
        <v>175986.76699999999</v>
      </c>
      <c r="AD20" s="154">
        <f t="shared" si="24"/>
        <v>179661.59399999992</v>
      </c>
      <c r="AE20" s="154">
        <f t="shared" si="24"/>
        <v>185422.15799999988</v>
      </c>
      <c r="AF20" s="154">
        <f t="shared" si="24"/>
        <v>208515.4380000002</v>
      </c>
      <c r="AG20" s="154">
        <f t="shared" si="24"/>
        <v>211263.07400000002</v>
      </c>
      <c r="AH20" s="154">
        <f t="shared" ref="AH20" si="25">SUM(AH7:AH9)</f>
        <v>210042.29800000007</v>
      </c>
      <c r="AI20" s="154">
        <f t="shared" si="24"/>
        <v>214581.02500000005</v>
      </c>
      <c r="AJ20" s="119">
        <f>IF(AJ9="","",SUM(AJ7:AJ9))</f>
        <v>217416.99300000016</v>
      </c>
      <c r="AK20" s="61">
        <f t="shared" si="17"/>
        <v>1.3216303724898831E-2</v>
      </c>
      <c r="AM20" s="124">
        <f t="shared" si="0"/>
        <v>2.2349763291863489</v>
      </c>
      <c r="AN20" s="156">
        <f t="shared" si="1"/>
        <v>2.1937846678638007</v>
      </c>
      <c r="AO20" s="156">
        <f t="shared" si="2"/>
        <v>1.9026467675130263</v>
      </c>
      <c r="AP20" s="156">
        <f t="shared" si="3"/>
        <v>2.094706755562032</v>
      </c>
      <c r="AQ20" s="156">
        <f t="shared" si="4"/>
        <v>2.3741089844582248</v>
      </c>
      <c r="AR20" s="156">
        <f t="shared" si="5"/>
        <v>2.4325693006214739</v>
      </c>
      <c r="AS20" s="156">
        <f t="shared" si="6"/>
        <v>2.4895636701052433</v>
      </c>
      <c r="AT20" s="156">
        <f t="shared" si="7"/>
        <v>2.6314330168615636</v>
      </c>
      <c r="AU20" s="156">
        <f t="shared" si="8"/>
        <v>2.5133348078387496</v>
      </c>
      <c r="AV20" s="156">
        <f t="shared" si="9"/>
        <v>2.6531472543470063</v>
      </c>
      <c r="AW20" s="156">
        <f t="shared" si="10"/>
        <v>2.6057290210795294</v>
      </c>
      <c r="AX20" s="156">
        <f t="shared" si="11"/>
        <v>2.6803786743728382</v>
      </c>
      <c r="AY20" s="156">
        <f t="shared" si="12"/>
        <v>2.7960800549773941</v>
      </c>
      <c r="AZ20" s="156">
        <f>(AH20/O20)*10</f>
        <v>2.8102994877601537</v>
      </c>
      <c r="BA20" s="156">
        <f>(AI20/P20)*10</f>
        <v>2.7267975518156429</v>
      </c>
      <c r="BB20" s="156">
        <f t="shared" si="18"/>
        <v>2.6637189949547055</v>
      </c>
      <c r="BC20" s="61">
        <f t="shared" si="15"/>
        <v>-2.3132834639277258E-2</v>
      </c>
      <c r="BF20" s="105"/>
    </row>
    <row r="21" spans="1:58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N21" si="26">SUM(E10:E12)</f>
        <v>793642.10999999975</v>
      </c>
      <c r="F21" s="154">
        <f t="shared" si="26"/>
        <v>677732</v>
      </c>
      <c r="G21" s="154">
        <f t="shared" si="26"/>
        <v>708901.94999999972</v>
      </c>
      <c r="H21" s="154">
        <f t="shared" si="26"/>
        <v>698966.54999999958</v>
      </c>
      <c r="I21" s="154">
        <f t="shared" si="26"/>
        <v>764650.08000000054</v>
      </c>
      <c r="J21" s="154">
        <f t="shared" si="26"/>
        <v>796480.04999999993</v>
      </c>
      <c r="K21" s="154">
        <f t="shared" si="26"/>
        <v>738948.75000000023</v>
      </c>
      <c r="L21" s="154">
        <f t="shared" si="26"/>
        <v>721584.67999999924</v>
      </c>
      <c r="M21" s="154">
        <f t="shared" si="26"/>
        <v>857827.72000000044</v>
      </c>
      <c r="N21" s="154">
        <f t="shared" si="26"/>
        <v>793316.29000000039</v>
      </c>
      <c r="O21" s="154">
        <f t="shared" ref="O21:P21" si="27">SUM(O10:O12)</f>
        <v>832278.08000000007</v>
      </c>
      <c r="P21" s="154">
        <f t="shared" si="27"/>
        <v>932268.52000000025</v>
      </c>
      <c r="Q21" s="154" t="str">
        <f>IF(Q13="","",SUM(Q10:Q12))</f>
        <v/>
      </c>
      <c r="R21" s="52" t="str">
        <f t="shared" ref="R21:R23" si="28">IF(Q21="","",(Q21-P21)/P21)</f>
        <v/>
      </c>
      <c r="T21" s="109" t="s">
        <v>86</v>
      </c>
      <c r="U21" s="117">
        <f t="shared" ref="U21:AI21" si="29">SUM(U10:U12)</f>
        <v>139067.76800000004</v>
      </c>
      <c r="V21" s="154">
        <f t="shared" si="29"/>
        <v>148853.359</v>
      </c>
      <c r="W21" s="154">
        <f t="shared" si="29"/>
        <v>154274.67400000006</v>
      </c>
      <c r="X21" s="154">
        <f t="shared" si="29"/>
        <v>163160.30300000007</v>
      </c>
      <c r="Y21" s="154">
        <f t="shared" si="29"/>
        <v>160986.291</v>
      </c>
      <c r="Z21" s="154">
        <f t="shared" si="29"/>
        <v>173530.01899999991</v>
      </c>
      <c r="AA21" s="154">
        <f t="shared" si="29"/>
        <v>163064.24500000002</v>
      </c>
      <c r="AB21" s="154">
        <f t="shared" si="29"/>
        <v>184238.13600000006</v>
      </c>
      <c r="AC21" s="154">
        <f t="shared" si="29"/>
        <v>191848.58100000001</v>
      </c>
      <c r="AD21" s="154">
        <f t="shared" si="29"/>
        <v>185481.71500000003</v>
      </c>
      <c r="AE21" s="154">
        <f t="shared" si="29"/>
        <v>184152.50399999987</v>
      </c>
      <c r="AF21" s="154">
        <f t="shared" si="29"/>
        <v>229727.8189999999</v>
      </c>
      <c r="AG21" s="154">
        <f t="shared" si="29"/>
        <v>219493.56100000002</v>
      </c>
      <c r="AH21" s="154">
        <f t="shared" ref="AH21" si="30">SUM(AH10:AH12)</f>
        <v>236814.40700000006</v>
      </c>
      <c r="AI21" s="154">
        <f t="shared" si="29"/>
        <v>240002.68500000008</v>
      </c>
      <c r="AJ21" s="119" t="str">
        <f>IF(AJ12="","",SUM(AJ10:AJ12))</f>
        <v/>
      </c>
      <c r="AK21" s="52" t="str">
        <f t="shared" si="17"/>
        <v/>
      </c>
      <c r="AM21" s="125">
        <f t="shared" si="0"/>
        <v>2.1295761374124362</v>
      </c>
      <c r="AN21" s="157">
        <f t="shared" si="1"/>
        <v>1.8682540841014164</v>
      </c>
      <c r="AO21" s="157">
        <f t="shared" si="2"/>
        <v>1.9590101948490086</v>
      </c>
      <c r="AP21" s="157">
        <f t="shared" si="3"/>
        <v>2.0558423115930697</v>
      </c>
      <c r="AQ21" s="157">
        <f t="shared" si="4"/>
        <v>2.3753680068227561</v>
      </c>
      <c r="AR21" s="157">
        <f t="shared" si="5"/>
        <v>2.4478705270877024</v>
      </c>
      <c r="AS21" s="157">
        <f t="shared" si="6"/>
        <v>2.3329334572591511</v>
      </c>
      <c r="AT21" s="157">
        <f t="shared" si="7"/>
        <v>2.4094437549787471</v>
      </c>
      <c r="AU21" s="157">
        <f t="shared" si="8"/>
        <v>2.4087054157853673</v>
      </c>
      <c r="AV21" s="157">
        <f t="shared" si="9"/>
        <v>2.5100754957634068</v>
      </c>
      <c r="AW21" s="157">
        <f t="shared" si="10"/>
        <v>2.5520567315813865</v>
      </c>
      <c r="AX21" s="157">
        <f t="shared" si="11"/>
        <v>2.6780181339908178</v>
      </c>
      <c r="AY21" s="157">
        <f t="shared" si="12"/>
        <v>2.7667849982004009</v>
      </c>
      <c r="AZ21" s="157">
        <f t="shared" si="13"/>
        <v>2.8453759950039781</v>
      </c>
      <c r="BA21" s="157">
        <f t="shared" si="13"/>
        <v>2.5743943922937569</v>
      </c>
      <c r="BB21" s="157" t="str">
        <f t="shared" si="18"/>
        <v/>
      </c>
      <c r="BC21" s="52" t="str">
        <f t="shared" si="15"/>
        <v/>
      </c>
      <c r="BF21" s="105"/>
    </row>
    <row r="22" spans="1:58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N22" si="31">SUM(E13:E15)</f>
        <v>754867.37999999942</v>
      </c>
      <c r="F22" s="154">
        <f t="shared" si="31"/>
        <v>738758.1099999994</v>
      </c>
      <c r="G22" s="154">
        <f t="shared" si="31"/>
        <v>704562.56</v>
      </c>
      <c r="H22" s="154">
        <f t="shared" si="31"/>
        <v>722837.31000000017</v>
      </c>
      <c r="I22" s="154">
        <f t="shared" si="31"/>
        <v>737201</v>
      </c>
      <c r="J22" s="154">
        <f t="shared" si="31"/>
        <v>693204.98</v>
      </c>
      <c r="K22" s="154">
        <f t="shared" si="31"/>
        <v>737933.16</v>
      </c>
      <c r="L22" s="154">
        <f t="shared" si="31"/>
        <v>849480.53000000073</v>
      </c>
      <c r="M22" s="154">
        <f t="shared" si="31"/>
        <v>799727.64999999991</v>
      </c>
      <c r="N22" s="154">
        <f t="shared" si="31"/>
        <v>849670.03999999946</v>
      </c>
      <c r="O22" s="154">
        <f t="shared" ref="O22:P22" si="32">SUM(O13:O15)</f>
        <v>830495.60000000009</v>
      </c>
      <c r="P22" s="154">
        <f t="shared" si="32"/>
        <v>877176.44999999937</v>
      </c>
      <c r="Q22" s="154" t="str">
        <f>IF(Q15="","",SUM(Q13:Q15))</f>
        <v/>
      </c>
      <c r="R22" s="52" t="str">
        <f t="shared" si="28"/>
        <v/>
      </c>
      <c r="T22" s="109" t="s">
        <v>87</v>
      </c>
      <c r="U22" s="117">
        <f t="shared" ref="U22:AI22" si="33">SUM(U13:U15)</f>
        <v>158206.60300000003</v>
      </c>
      <c r="V22" s="154">
        <f t="shared" si="33"/>
        <v>169988.98999999996</v>
      </c>
      <c r="W22" s="154">
        <f t="shared" si="33"/>
        <v>174028.42199999993</v>
      </c>
      <c r="X22" s="154">
        <f t="shared" si="33"/>
        <v>185845.58100000009</v>
      </c>
      <c r="Y22" s="154">
        <f t="shared" si="33"/>
        <v>187208.74600000004</v>
      </c>
      <c r="Z22" s="154">
        <f t="shared" si="33"/>
        <v>184869.60900000014</v>
      </c>
      <c r="AA22" s="154">
        <f t="shared" si="33"/>
        <v>182230.02000000002</v>
      </c>
      <c r="AB22" s="154">
        <f t="shared" si="33"/>
        <v>187633.69599999988</v>
      </c>
      <c r="AC22" s="154">
        <f t="shared" si="33"/>
        <v>192412.99599999998</v>
      </c>
      <c r="AD22" s="154">
        <f t="shared" si="33"/>
        <v>210505.53399999993</v>
      </c>
      <c r="AE22" s="154">
        <f t="shared" si="33"/>
        <v>229542.15600000002</v>
      </c>
      <c r="AF22" s="154">
        <f t="shared" si="33"/>
        <v>232578.478</v>
      </c>
      <c r="AG22" s="154">
        <f t="shared" si="33"/>
        <v>243737.14000000025</v>
      </c>
      <c r="AH22" s="154">
        <f t="shared" ref="AH22" si="34">SUM(AH13:AH15)</f>
        <v>233950.72700000019</v>
      </c>
      <c r="AI22" s="154">
        <f t="shared" si="33"/>
        <v>242039.33399999992</v>
      </c>
      <c r="AJ22" s="119" t="str">
        <f>IF(AJ15="","",SUM(AJ13:AJ15))</f>
        <v/>
      </c>
      <c r="AK22" s="52" t="str">
        <f t="shared" si="17"/>
        <v/>
      </c>
      <c r="AM22" s="125">
        <f t="shared" si="0"/>
        <v>2.2188383886890319</v>
      </c>
      <c r="AN22" s="157">
        <f t="shared" si="1"/>
        <v>2.0914214351067524</v>
      </c>
      <c r="AO22" s="157">
        <f t="shared" si="2"/>
        <v>2.0806401653298372</v>
      </c>
      <c r="AP22" s="157">
        <f t="shared" si="3"/>
        <v>2.461963331890169</v>
      </c>
      <c r="AQ22" s="157">
        <f t="shared" si="4"/>
        <v>2.5341007220888607</v>
      </c>
      <c r="AR22" s="157">
        <f t="shared" si="5"/>
        <v>2.6238920359321978</v>
      </c>
      <c r="AS22" s="157">
        <f t="shared" si="6"/>
        <v>2.5210378252334538</v>
      </c>
      <c r="AT22" s="157">
        <f t="shared" si="7"/>
        <v>2.5452176000846425</v>
      </c>
      <c r="AU22" s="157">
        <f t="shared" si="8"/>
        <v>2.7757012940097461</v>
      </c>
      <c r="AV22" s="157">
        <f t="shared" si="9"/>
        <v>2.852636870255294</v>
      </c>
      <c r="AW22" s="157">
        <f t="shared" si="10"/>
        <v>2.7021473464494807</v>
      </c>
      <c r="AX22" s="157">
        <f t="shared" si="11"/>
        <v>2.9082210425011565</v>
      </c>
      <c r="AY22" s="157">
        <f t="shared" si="12"/>
        <v>2.8686093250975446</v>
      </c>
      <c r="AZ22" s="157">
        <f t="shared" si="13"/>
        <v>2.8170014025360297</v>
      </c>
      <c r="BA22" s="157">
        <f t="shared" si="13"/>
        <v>2.7593004121348685</v>
      </c>
      <c r="BB22" s="157" t="str">
        <f t="shared" si="18"/>
        <v/>
      </c>
      <c r="BC22" s="52" t="str">
        <f t="shared" si="15"/>
        <v/>
      </c>
      <c r="BF22" s="105"/>
    </row>
    <row r="23" spans="1:58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N23" si="35">SUM(E16:E18)</f>
        <v>786527.00999999943</v>
      </c>
      <c r="F23" s="155">
        <f t="shared" si="35"/>
        <v>786761.36999999953</v>
      </c>
      <c r="G23" s="155">
        <f t="shared" si="35"/>
        <v>751398.26999999967</v>
      </c>
      <c r="H23" s="155">
        <f t="shared" si="35"/>
        <v>756727.27000000025</v>
      </c>
      <c r="I23" s="155">
        <f t="shared" si="35"/>
        <v>858528.7000000003</v>
      </c>
      <c r="J23" s="155">
        <f t="shared" si="35"/>
        <v>762076.04</v>
      </c>
      <c r="K23" s="155">
        <f t="shared" si="35"/>
        <v>809163.8199999996</v>
      </c>
      <c r="L23" s="155">
        <f t="shared" si="35"/>
        <v>868724.61000000057</v>
      </c>
      <c r="M23" s="155">
        <f t="shared" si="35"/>
        <v>852537.59000000043</v>
      </c>
      <c r="N23" s="155">
        <f t="shared" si="35"/>
        <v>855018.950000001</v>
      </c>
      <c r="O23" s="155">
        <f t="shared" ref="O23:P23" si="36">SUM(O16:O18)</f>
        <v>779776.2899999998</v>
      </c>
      <c r="P23" s="155">
        <f t="shared" si="36"/>
        <v>870522.78000000014</v>
      </c>
      <c r="Q23" s="155" t="str">
        <f>IF(Q18="","",(SUM(Q16:Q18)))</f>
        <v/>
      </c>
      <c r="R23" s="55" t="str">
        <f t="shared" si="28"/>
        <v/>
      </c>
      <c r="T23" s="110" t="s">
        <v>88</v>
      </c>
      <c r="U23" s="196">
        <f t="shared" ref="U23:AI23" si="37">SUM(U16:U18)</f>
        <v>189279.87400000004</v>
      </c>
      <c r="V23" s="155">
        <f t="shared" si="37"/>
        <v>206246.13400000002</v>
      </c>
      <c r="W23" s="155">
        <f t="shared" si="37"/>
        <v>227564.73100000003</v>
      </c>
      <c r="X23" s="155">
        <f t="shared" si="37"/>
        <v>223989.65199999989</v>
      </c>
      <c r="Y23" s="155">
        <f t="shared" si="37"/>
        <v>227828.40799999997</v>
      </c>
      <c r="Z23" s="155">
        <f t="shared" si="37"/>
        <v>223073.37500000009</v>
      </c>
      <c r="AA23" s="155">
        <f t="shared" si="37"/>
        <v>229063.12599999984</v>
      </c>
      <c r="AB23" s="155">
        <f t="shared" si="37"/>
        <v>242707.26199999999</v>
      </c>
      <c r="AC23" s="155">
        <f t="shared" si="37"/>
        <v>240093.19299999997</v>
      </c>
      <c r="AD23" s="155">
        <f t="shared" si="37"/>
        <v>243753.495</v>
      </c>
      <c r="AE23" s="155">
        <f t="shared" si="37"/>
        <v>257072.85799999989</v>
      </c>
      <c r="AF23" s="155">
        <f t="shared" si="37"/>
        <v>256615.4160000002</v>
      </c>
      <c r="AG23" s="155">
        <f t="shared" si="37"/>
        <v>264469.51299999969</v>
      </c>
      <c r="AH23" s="155">
        <f t="shared" ref="AH23" si="38">SUM(AH16:AH18)</f>
        <v>243824.8679999999</v>
      </c>
      <c r="AI23" s="155">
        <f t="shared" si="37"/>
        <v>268940.57700000011</v>
      </c>
      <c r="AJ23" s="123" t="str">
        <f>IF(AJ18="","",SUM(AJ16:AJ18))</f>
        <v/>
      </c>
      <c r="AK23" s="55" t="str">
        <f t="shared" si="17"/>
        <v/>
      </c>
      <c r="AM23" s="126">
        <f>(U23/B23)*10</f>
        <v>2.5983068713923734</v>
      </c>
      <c r="AN23" s="158">
        <f>(V23/C23)*10</f>
        <v>2.3757143100519302</v>
      </c>
      <c r="AO23" s="158">
        <f t="shared" ref="AO23:BA23" si="39">IF(W18="","",(W23/D23)*10)</f>
        <v>2.363592154138149</v>
      </c>
      <c r="AP23" s="158">
        <f t="shared" si="39"/>
        <v>2.8478316593348785</v>
      </c>
      <c r="AQ23" s="158">
        <f t="shared" si="39"/>
        <v>2.895775220890676</v>
      </c>
      <c r="AR23" s="158">
        <f t="shared" si="39"/>
        <v>2.9687767979556323</v>
      </c>
      <c r="AS23" s="158">
        <f t="shared" si="39"/>
        <v>3.0270235404625998</v>
      </c>
      <c r="AT23" s="158">
        <f t="shared" si="39"/>
        <v>2.8270139600458304</v>
      </c>
      <c r="AU23" s="158">
        <f t="shared" si="39"/>
        <v>3.1505149144959335</v>
      </c>
      <c r="AV23" s="158">
        <f t="shared" si="39"/>
        <v>3.012412183728137</v>
      </c>
      <c r="AW23" s="158">
        <f t="shared" si="39"/>
        <v>2.9591985197702608</v>
      </c>
      <c r="AX23" s="158">
        <f t="shared" si="39"/>
        <v>3.0100187840397759</v>
      </c>
      <c r="AY23" s="158">
        <f t="shared" si="39"/>
        <v>3.0931421227564533</v>
      </c>
      <c r="AZ23" s="158">
        <f t="shared" si="39"/>
        <v>3.126856652694582</v>
      </c>
      <c r="BA23" s="158">
        <f t="shared" si="39"/>
        <v>3.0894145814311722</v>
      </c>
      <c r="BB23" s="158" t="str">
        <f t="shared" si="18"/>
        <v/>
      </c>
      <c r="BC23" s="55" t="str">
        <f t="shared" si="15"/>
        <v/>
      </c>
      <c r="BF23" s="105"/>
    </row>
    <row r="24" spans="1:58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BF24" s="105"/>
    </row>
    <row r="25" spans="1:58" ht="15.75" thickBot="1" x14ac:dyDescent="0.3">
      <c r="R25" s="107" t="s">
        <v>1</v>
      </c>
      <c r="AK25" s="289">
        <v>1000</v>
      </c>
      <c r="BC25" s="289" t="s">
        <v>47</v>
      </c>
      <c r="BF25" s="105"/>
    </row>
    <row r="26" spans="1:58" ht="20.100000000000001" customHeight="1" x14ac:dyDescent="0.25">
      <c r="A26" s="350" t="s">
        <v>2</v>
      </c>
      <c r="B26" s="352" t="s">
        <v>72</v>
      </c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6"/>
      <c r="R26" s="348" t="s">
        <v>149</v>
      </c>
      <c r="T26" s="353" t="s">
        <v>3</v>
      </c>
      <c r="U26" s="345" t="s">
        <v>72</v>
      </c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7"/>
      <c r="AK26" s="348" t="s">
        <v>149</v>
      </c>
      <c r="AM26" s="345" t="s">
        <v>72</v>
      </c>
      <c r="AN26" s="346"/>
      <c r="AO26" s="346"/>
      <c r="AP26" s="346"/>
      <c r="AQ26" s="346"/>
      <c r="AR26" s="346"/>
      <c r="AS26" s="346"/>
      <c r="AT26" s="346"/>
      <c r="AU26" s="346"/>
      <c r="AV26" s="346"/>
      <c r="AW26" s="346"/>
      <c r="AX26" s="346"/>
      <c r="AY26" s="346"/>
      <c r="AZ26" s="346"/>
      <c r="BA26" s="346"/>
      <c r="BB26" s="347"/>
      <c r="BC26" s="348" t="str">
        <f>AK26</f>
        <v>D       2025/2024</v>
      </c>
      <c r="BF26" s="105"/>
    </row>
    <row r="27" spans="1:58" ht="20.100000000000001" customHeight="1" thickBot="1" x14ac:dyDescent="0.3">
      <c r="A27" s="351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265">
        <v>2023</v>
      </c>
      <c r="P27" s="265">
        <v>2024</v>
      </c>
      <c r="Q27" s="265">
        <v>2025</v>
      </c>
      <c r="R27" s="349"/>
      <c r="T27" s="354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349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176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35">
        <v>2023</v>
      </c>
      <c r="BA27" s="135">
        <v>2024</v>
      </c>
      <c r="BB27" s="133">
        <v>2025</v>
      </c>
      <c r="BC27" s="349"/>
      <c r="BF27" s="105"/>
    </row>
    <row r="28" spans="1:58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2"/>
      <c r="T28" s="291"/>
      <c r="U28" s="293">
        <v>2010</v>
      </c>
      <c r="V28" s="293">
        <v>2011</v>
      </c>
      <c r="W28" s="293">
        <v>2012</v>
      </c>
      <c r="X28" s="293"/>
      <c r="Y28" s="293"/>
      <c r="Z28" s="293"/>
      <c r="AA28" s="293"/>
      <c r="AB28" s="293"/>
      <c r="AC28" s="290"/>
      <c r="AD28" s="290"/>
      <c r="AE28" s="290"/>
      <c r="AF28" s="290"/>
      <c r="AG28" s="290"/>
      <c r="AH28" s="290"/>
      <c r="AI28" s="290"/>
      <c r="AJ28" s="293"/>
      <c r="AK28" s="294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3"/>
      <c r="AX28" s="293"/>
      <c r="AY28" s="293"/>
      <c r="AZ28" s="293"/>
      <c r="BA28" s="293"/>
      <c r="BB28" s="293"/>
      <c r="BC28" s="292"/>
      <c r="BF28" s="105"/>
    </row>
    <row r="29" spans="1:58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53">
        <v>97718.039999999979</v>
      </c>
      <c r="P29" s="153">
        <v>105566.89000000003</v>
      </c>
      <c r="Q29" s="153">
        <v>113553.34999999995</v>
      </c>
      <c r="R29" s="61">
        <f>IF(Q29="","",(Q29-P29)/P29)</f>
        <v>7.5653076452284584E-2</v>
      </c>
      <c r="T29" s="109" t="s">
        <v>73</v>
      </c>
      <c r="U29" s="39">
        <v>23270.865999999998</v>
      </c>
      <c r="V29" s="153">
        <v>22495.121000000003</v>
      </c>
      <c r="W29" s="153">
        <v>24799.759999999984</v>
      </c>
      <c r="X29" s="153">
        <v>25615.480000000018</v>
      </c>
      <c r="Y29" s="153">
        <v>29400.613000000012</v>
      </c>
      <c r="Z29" s="153">
        <v>25803.076000000012</v>
      </c>
      <c r="AA29" s="153">
        <v>26846.136999999999</v>
      </c>
      <c r="AB29" s="153">
        <v>26379.177</v>
      </c>
      <c r="AC29" s="153">
        <v>31298.861000000001</v>
      </c>
      <c r="AD29" s="153">
        <v>31619.378999999994</v>
      </c>
      <c r="AE29" s="153">
        <v>28181.773000000012</v>
      </c>
      <c r="AF29" s="153">
        <v>29969.556000000044</v>
      </c>
      <c r="AG29" s="153">
        <v>27448.124000000014</v>
      </c>
      <c r="AH29" s="153">
        <v>27409.352000000024</v>
      </c>
      <c r="AI29" s="153">
        <v>29593.745000000035</v>
      </c>
      <c r="AJ29" s="112">
        <v>30523.398000000034</v>
      </c>
      <c r="AK29" s="61">
        <f>(AJ29-AI29)/AI29</f>
        <v>3.1413834240985629E-2</v>
      </c>
      <c r="AM29" s="197">
        <f t="shared" ref="AM29:AM38" si="40">(U29/B29)*10</f>
        <v>2.7191842704023532</v>
      </c>
      <c r="AN29" s="156">
        <f t="shared" ref="AN29:AN38" si="41">(V29/C29)*10</f>
        <v>2.7800309700828514</v>
      </c>
      <c r="AO29" s="156">
        <f t="shared" ref="AO29:AO38" si="42">(W29/D29)*10</f>
        <v>1.9785027216642543</v>
      </c>
      <c r="AP29" s="156">
        <f t="shared" ref="AP29:AP38" si="43">(X29/E29)*10</f>
        <v>2.1318199900464254</v>
      </c>
      <c r="AQ29" s="156">
        <f t="shared" ref="AQ29:AQ38" si="44">(Y29/F29)*10</f>
        <v>2.8836241613634588</v>
      </c>
      <c r="AR29" s="156">
        <f t="shared" ref="AR29:AR38" si="45">(Z29/G29)*10</f>
        <v>2.8113968285340656</v>
      </c>
      <c r="AS29" s="156">
        <f t="shared" ref="AS29:AS38" si="46">(AA29/H29)*10</f>
        <v>2.849648832409958</v>
      </c>
      <c r="AT29" s="156">
        <f t="shared" ref="AT29:AT38" si="47">(AB29/I29)*10</f>
        <v>2.7402501496381166</v>
      </c>
      <c r="AU29" s="156">
        <f t="shared" ref="AU29:AU38" si="48">(AC29/J29)*10</f>
        <v>2.5088253749107055</v>
      </c>
      <c r="AV29" s="156">
        <f t="shared" ref="AV29:AV38" si="49">(AD29/K29)*10</f>
        <v>2.713367743379365</v>
      </c>
      <c r="AW29" s="156">
        <f t="shared" ref="AW29:AW38" si="50">(AE29/L29)*10</f>
        <v>2.7634057686437541</v>
      </c>
      <c r="AX29" s="156">
        <f t="shared" ref="AX29:AX38" si="51">(AF29/M29)*10</f>
        <v>2.8185167159702846</v>
      </c>
      <c r="AY29" s="156">
        <f t="shared" ref="AY29:AY38" si="52">(AG29/N29)*10</f>
        <v>2.7810398942869212</v>
      </c>
      <c r="AZ29" s="156">
        <f t="shared" ref="AZ29:BB38" si="53">(AH29/O29)*10</f>
        <v>2.8049428744170504</v>
      </c>
      <c r="BA29" s="156">
        <f t="shared" si="53"/>
        <v>2.8033169301473242</v>
      </c>
      <c r="BB29" s="156">
        <f t="shared" si="53"/>
        <v>2.6880226783269756</v>
      </c>
      <c r="BC29" s="61">
        <f t="shared" ref="BC29:BC42" si="54">IF(BB29="","",(BB29-BA29)/BA29)</f>
        <v>-4.1127797781426542E-2</v>
      </c>
      <c r="BF29" s="105"/>
    </row>
    <row r="30" spans="1:58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54">
        <v>99149.019999999931</v>
      </c>
      <c r="P30" s="154">
        <v>124385.84999999987</v>
      </c>
      <c r="Q30" s="154">
        <v>130782.01000000002</v>
      </c>
      <c r="R30" s="52">
        <f t="shared" ref="R30:R45" si="55">IF(Q30="","",(Q30-P30)/P30)</f>
        <v>5.1421926207845629E-2</v>
      </c>
      <c r="T30" s="109" t="s">
        <v>74</v>
      </c>
      <c r="U30" s="19">
        <v>24769.378999999986</v>
      </c>
      <c r="V30" s="154">
        <v>26090.180999999997</v>
      </c>
      <c r="W30" s="154">
        <v>26845.964000000011</v>
      </c>
      <c r="X30" s="154">
        <v>29407.368999999981</v>
      </c>
      <c r="Y30" s="154">
        <v>29868.044999999998</v>
      </c>
      <c r="Z30" s="154">
        <v>27835.92599999997</v>
      </c>
      <c r="AA30" s="154">
        <v>29206.410000000018</v>
      </c>
      <c r="AB30" s="154">
        <v>26234.001999999982</v>
      </c>
      <c r="AC30" s="154">
        <v>31644.39</v>
      </c>
      <c r="AD30" s="154">
        <v>32055.040000000023</v>
      </c>
      <c r="AE30" s="154">
        <v>26905.675000000007</v>
      </c>
      <c r="AF30" s="154">
        <v>29964.09199999999</v>
      </c>
      <c r="AG30" s="154">
        <v>30612.233000000022</v>
      </c>
      <c r="AH30" s="154">
        <v>27807.31499999997</v>
      </c>
      <c r="AI30" s="154">
        <v>32887.23000000001</v>
      </c>
      <c r="AJ30" s="119">
        <v>32118.628999999983</v>
      </c>
      <c r="AK30" s="52">
        <f>IF(AJ30="","",(AJ30-AI30)/AI30)</f>
        <v>-2.3370803804395431E-2</v>
      </c>
      <c r="AM30" s="198">
        <f t="shared" si="40"/>
        <v>2.7879398375187985</v>
      </c>
      <c r="AN30" s="157">
        <f t="shared" si="41"/>
        <v>2.0427271510143492</v>
      </c>
      <c r="AO30" s="157">
        <f t="shared" si="42"/>
        <v>2.0896835533292704</v>
      </c>
      <c r="AP30" s="157">
        <f t="shared" si="43"/>
        <v>1.9668833753855519</v>
      </c>
      <c r="AQ30" s="157">
        <f t="shared" si="44"/>
        <v>2.7208012815111413</v>
      </c>
      <c r="AR30" s="157">
        <f t="shared" si="45"/>
        <v>2.8186535496385967</v>
      </c>
      <c r="AS30" s="157">
        <f t="shared" si="46"/>
        <v>2.5500559099287456</v>
      </c>
      <c r="AT30" s="157">
        <f t="shared" si="47"/>
        <v>2.5589202711163801</v>
      </c>
      <c r="AU30" s="157">
        <f t="shared" si="48"/>
        <v>2.135369876877645</v>
      </c>
      <c r="AV30" s="157">
        <f t="shared" si="49"/>
        <v>2.795967218099392</v>
      </c>
      <c r="AW30" s="157">
        <f t="shared" si="50"/>
        <v>2.5867100565456687</v>
      </c>
      <c r="AX30" s="157">
        <f t="shared" si="51"/>
        <v>2.702163825618805</v>
      </c>
      <c r="AY30" s="157">
        <f t="shared" si="52"/>
        <v>2.8538574514087225</v>
      </c>
      <c r="AZ30" s="157">
        <f t="shared" si="53"/>
        <v>2.8045980686445504</v>
      </c>
      <c r="BA30" s="157">
        <f t="shared" si="53"/>
        <v>2.6439687472489872</v>
      </c>
      <c r="BB30" s="157">
        <f t="shared" si="53"/>
        <v>2.4558904546580966</v>
      </c>
      <c r="BC30" s="52">
        <f t="shared" si="54"/>
        <v>-7.1134839542480774E-2</v>
      </c>
      <c r="BF30" s="105"/>
    </row>
    <row r="31" spans="1:58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54">
        <v>137733.08000000005</v>
      </c>
      <c r="P31" s="154">
        <v>145426.52000000008</v>
      </c>
      <c r="Q31" s="154">
        <v>134567.7399999999</v>
      </c>
      <c r="R31" s="52">
        <f t="shared" si="55"/>
        <v>-7.4668499253094739E-2</v>
      </c>
      <c r="T31" s="109" t="s">
        <v>75</v>
      </c>
      <c r="U31" s="19">
        <v>34176.324999999983</v>
      </c>
      <c r="V31" s="154">
        <v>30181.553999999996</v>
      </c>
      <c r="W31" s="154">
        <v>34669.633000000002</v>
      </c>
      <c r="X31" s="154">
        <v>29423.860999999994</v>
      </c>
      <c r="Y31" s="154">
        <v>29544.088000000018</v>
      </c>
      <c r="Z31" s="154">
        <v>34831.201999999983</v>
      </c>
      <c r="AA31" s="154">
        <v>34959.243999999999</v>
      </c>
      <c r="AB31" s="154">
        <v>36752.83499999997</v>
      </c>
      <c r="AC31" s="154">
        <v>36699.917000000001</v>
      </c>
      <c r="AD31" s="154">
        <v>35665.698999999964</v>
      </c>
      <c r="AE31" s="154">
        <v>30966.271999999997</v>
      </c>
      <c r="AF31" s="154">
        <v>41575.407999999974</v>
      </c>
      <c r="AG31" s="154">
        <v>38835.720000000016</v>
      </c>
      <c r="AH31" s="154">
        <v>38540.090000000004</v>
      </c>
      <c r="AI31" s="154">
        <v>35565.771999999997</v>
      </c>
      <c r="AJ31" s="119">
        <v>34486.466999999982</v>
      </c>
      <c r="AK31" s="52">
        <f t="shared" ref="AK31:AK45" si="56">IF(AJ31="","",(AJ31-AI31)/AI31)</f>
        <v>-3.0346733370500572E-2</v>
      </c>
      <c r="AM31" s="198">
        <f t="shared" si="40"/>
        <v>2.0964781146598703</v>
      </c>
      <c r="AN31" s="157">
        <f t="shared" si="41"/>
        <v>2.4308336581123937</v>
      </c>
      <c r="AO31" s="157">
        <f t="shared" si="42"/>
        <v>1.9152653234034593</v>
      </c>
      <c r="AP31" s="157">
        <f t="shared" si="43"/>
        <v>2.2929730300085991</v>
      </c>
      <c r="AQ31" s="157">
        <f t="shared" si="44"/>
        <v>2.7059927155303445</v>
      </c>
      <c r="AR31" s="157">
        <f t="shared" si="45"/>
        <v>2.7063088774745574</v>
      </c>
      <c r="AS31" s="157">
        <f t="shared" si="46"/>
        <v>2.0927770392969895</v>
      </c>
      <c r="AT31" s="157">
        <f t="shared" si="47"/>
        <v>2.8047938509619263</v>
      </c>
      <c r="AU31" s="157">
        <f t="shared" si="48"/>
        <v>2.691589892008329</v>
      </c>
      <c r="AV31" s="157">
        <f t="shared" si="49"/>
        <v>2.7142155595131729</v>
      </c>
      <c r="AW31" s="157">
        <f t="shared" si="50"/>
        <v>2.6248636127218381</v>
      </c>
      <c r="AX31" s="157">
        <f t="shared" si="51"/>
        <v>2.6944911272557897</v>
      </c>
      <c r="AY31" s="157">
        <f t="shared" si="52"/>
        <v>2.8176742788291529</v>
      </c>
      <c r="AZ31" s="157">
        <f t="shared" si="53"/>
        <v>2.7981723780518082</v>
      </c>
      <c r="BA31" s="157">
        <f t="shared" si="53"/>
        <v>2.4456180344547871</v>
      </c>
      <c r="BB31" s="157">
        <f t="shared" si="53"/>
        <v>2.5627588751954966</v>
      </c>
      <c r="BC31" s="52">
        <f t="shared" si="54"/>
        <v>4.7898256837488634E-2</v>
      </c>
      <c r="BF31" s="105"/>
    </row>
    <row r="32" spans="1:58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54">
        <v>116649.26000000007</v>
      </c>
      <c r="P32" s="154">
        <v>153539.14000000007</v>
      </c>
      <c r="Q32" s="154">
        <v>143647.67999999993</v>
      </c>
      <c r="R32" s="52">
        <f t="shared" si="55"/>
        <v>-6.4423051998338227E-2</v>
      </c>
      <c r="T32" s="109" t="s">
        <v>76</v>
      </c>
      <c r="U32" s="19">
        <v>29571.834999999992</v>
      </c>
      <c r="V32" s="154">
        <v>27556.182000000004</v>
      </c>
      <c r="W32" s="154">
        <v>27462.67</v>
      </c>
      <c r="X32" s="154">
        <v>33693.252999999975</v>
      </c>
      <c r="Y32" s="154">
        <v>31434.276000000013</v>
      </c>
      <c r="Z32" s="154">
        <v>35272.59899999998</v>
      </c>
      <c r="AA32" s="154">
        <v>32738.878999999994</v>
      </c>
      <c r="AB32" s="154">
        <v>32002.925999999999</v>
      </c>
      <c r="AC32" s="154">
        <v>37177.171999999999</v>
      </c>
      <c r="AD32" s="154">
        <v>34138.758999999991</v>
      </c>
      <c r="AE32" s="154">
        <v>27197.232999999986</v>
      </c>
      <c r="AF32" s="154">
        <v>36264.787000000062</v>
      </c>
      <c r="AG32" s="154">
        <v>35088.123000000021</v>
      </c>
      <c r="AH32" s="154">
        <v>31355.767000000014</v>
      </c>
      <c r="AI32" s="154">
        <v>36595.035999999993</v>
      </c>
      <c r="AJ32" s="119">
        <v>35617.790000000066</v>
      </c>
      <c r="AK32" s="52">
        <f t="shared" si="56"/>
        <v>-2.6704332248776216E-2</v>
      </c>
      <c r="AM32" s="198">
        <f t="shared" si="40"/>
        <v>2.2914270225780289</v>
      </c>
      <c r="AN32" s="157">
        <f t="shared" si="41"/>
        <v>1.9145717289185553</v>
      </c>
      <c r="AO32" s="157">
        <f t="shared" si="42"/>
        <v>2.1035922277296368</v>
      </c>
      <c r="AP32" s="157">
        <f t="shared" si="43"/>
        <v>2.004869476200021</v>
      </c>
      <c r="AQ32" s="157">
        <f t="shared" si="44"/>
        <v>2.7051742263548508</v>
      </c>
      <c r="AR32" s="157">
        <f t="shared" si="45"/>
        <v>2.7930772105810764</v>
      </c>
      <c r="AS32" s="157">
        <f t="shared" si="46"/>
        <v>2.0109938298336294</v>
      </c>
      <c r="AT32" s="157">
        <f t="shared" si="47"/>
        <v>2.3678384891138591</v>
      </c>
      <c r="AU32" s="157">
        <f t="shared" si="48"/>
        <v>2.2640842936783332</v>
      </c>
      <c r="AV32" s="157">
        <f t="shared" si="49"/>
        <v>2.578341806144997</v>
      </c>
      <c r="AW32" s="157">
        <f t="shared" si="50"/>
        <v>2.6090495071464521</v>
      </c>
      <c r="AX32" s="157">
        <f t="shared" si="51"/>
        <v>2.6516092544009791</v>
      </c>
      <c r="AY32" s="157">
        <f t="shared" si="52"/>
        <v>2.6528187763991968</v>
      </c>
      <c r="AZ32" s="157">
        <f t="shared" si="53"/>
        <v>2.6880382267319995</v>
      </c>
      <c r="BA32" s="157">
        <f t="shared" si="53"/>
        <v>2.3834336964502976</v>
      </c>
      <c r="BB32" s="157">
        <f t="shared" si="53"/>
        <v>2.4795242081180904</v>
      </c>
      <c r="BC32" s="52">
        <f t="shared" si="54"/>
        <v>4.0315999480456541E-2</v>
      </c>
      <c r="BF32" s="105"/>
    </row>
    <row r="33" spans="1:58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54">
        <v>128808.54999999996</v>
      </c>
      <c r="P33" s="154">
        <v>158668.93999999986</v>
      </c>
      <c r="Q33" s="154">
        <v>141720.60000000009</v>
      </c>
      <c r="R33" s="52">
        <f t="shared" si="55"/>
        <v>-0.10681573848038424</v>
      </c>
      <c r="T33" s="109" t="s">
        <v>77</v>
      </c>
      <c r="U33" s="19">
        <v>29004.790999999972</v>
      </c>
      <c r="V33" s="154">
        <v>32396.498</v>
      </c>
      <c r="W33" s="154">
        <v>31705.719999999998</v>
      </c>
      <c r="X33" s="154">
        <v>31122.389999999996</v>
      </c>
      <c r="Y33" s="154">
        <v>31058.100000000006</v>
      </c>
      <c r="Z33" s="154">
        <v>31539.86900000001</v>
      </c>
      <c r="AA33" s="154">
        <v>33068.363999999994</v>
      </c>
      <c r="AB33" s="154">
        <v>35573.933999999957</v>
      </c>
      <c r="AC33" s="154">
        <v>34606.108999999997</v>
      </c>
      <c r="AD33" s="154">
        <v>36493.042000000009</v>
      </c>
      <c r="AE33" s="154">
        <v>28939.759999999998</v>
      </c>
      <c r="AF33" s="154">
        <v>35107.968000000023</v>
      </c>
      <c r="AG33" s="154">
        <v>34502.495999999999</v>
      </c>
      <c r="AH33" s="154">
        <v>34636.10500000001</v>
      </c>
      <c r="AI33" s="154">
        <v>37520.993999999999</v>
      </c>
      <c r="AJ33" s="119">
        <v>37324.348000000027</v>
      </c>
      <c r="AK33" s="52">
        <f t="shared" si="56"/>
        <v>-5.2409592347146122E-3</v>
      </c>
      <c r="AM33" s="198">
        <f t="shared" si="40"/>
        <v>2.4552842575993914</v>
      </c>
      <c r="AN33" s="157">
        <f t="shared" si="41"/>
        <v>2.2012427902355096</v>
      </c>
      <c r="AO33" s="157">
        <f t="shared" si="42"/>
        <v>1.8923654382954234</v>
      </c>
      <c r="AP33" s="157">
        <f t="shared" si="43"/>
        <v>2.3594416740317734</v>
      </c>
      <c r="AQ33" s="157">
        <f t="shared" si="44"/>
        <v>2.6818729356906932</v>
      </c>
      <c r="AR33" s="157">
        <f t="shared" si="45"/>
        <v>2.7474026310017368</v>
      </c>
      <c r="AS33" s="157">
        <f t="shared" si="46"/>
        <v>2.3909894211379137</v>
      </c>
      <c r="AT33" s="157">
        <f t="shared" si="47"/>
        <v>2.6441904855347453</v>
      </c>
      <c r="AU33" s="157">
        <f t="shared" si="48"/>
        <v>2.4025006171809284</v>
      </c>
      <c r="AV33" s="157">
        <f t="shared" si="49"/>
        <v>2.5432874794546838</v>
      </c>
      <c r="AW33" s="157">
        <f t="shared" si="50"/>
        <v>2.5567507968930014</v>
      </c>
      <c r="AX33" s="157">
        <f t="shared" si="51"/>
        <v>2.7072195800906469</v>
      </c>
      <c r="AY33" s="157">
        <f t="shared" si="52"/>
        <v>2.6754694876637215</v>
      </c>
      <c r="AZ33" s="157">
        <f t="shared" si="53"/>
        <v>2.6889600884413358</v>
      </c>
      <c r="BA33" s="157">
        <f t="shared" si="53"/>
        <v>2.3647346481296232</v>
      </c>
      <c r="BB33" s="157">
        <f t="shared" si="53"/>
        <v>2.6336572100315694</v>
      </c>
      <c r="BC33" s="52">
        <f t="shared" si="54"/>
        <v>0.11372208806372815</v>
      </c>
      <c r="BF33" s="105"/>
    </row>
    <row r="34" spans="1:58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54">
        <v>127966.80999999991</v>
      </c>
      <c r="P34" s="154">
        <v>141232.40999999992</v>
      </c>
      <c r="Q34" s="154"/>
      <c r="R34" s="52" t="str">
        <f t="shared" si="55"/>
        <v/>
      </c>
      <c r="T34" s="109" t="s">
        <v>78</v>
      </c>
      <c r="U34" s="19">
        <v>28421.635000000002</v>
      </c>
      <c r="V34" s="154">
        <v>31101.468000000008</v>
      </c>
      <c r="W34" s="154">
        <v>27821.58</v>
      </c>
      <c r="X34" s="154">
        <v>30041.770000000019</v>
      </c>
      <c r="Y34" s="154">
        <v>29496.788000000015</v>
      </c>
      <c r="Z34" s="154">
        <v>31068.588000000022</v>
      </c>
      <c r="AA34" s="154">
        <v>31963.873999999989</v>
      </c>
      <c r="AB34" s="154">
        <v>36419.877999999997</v>
      </c>
      <c r="AC34" s="154">
        <v>35474.750999999997</v>
      </c>
      <c r="AD34" s="154">
        <v>29960.277999999991</v>
      </c>
      <c r="AE34" s="154">
        <v>34243.893000000018</v>
      </c>
      <c r="AF34" s="154">
        <v>37052.935999999958</v>
      </c>
      <c r="AG34" s="154">
        <v>32003.355000000043</v>
      </c>
      <c r="AH34" s="154">
        <v>34450.578000000001</v>
      </c>
      <c r="AI34" s="154">
        <v>33340.472000000009</v>
      </c>
      <c r="AJ34" s="119"/>
      <c r="AK34" s="52" t="str">
        <f t="shared" si="56"/>
        <v/>
      </c>
      <c r="AM34" s="198">
        <f t="shared" si="40"/>
        <v>2.1020165625234823</v>
      </c>
      <c r="AN34" s="157">
        <f t="shared" si="41"/>
        <v>1.7740098041642658</v>
      </c>
      <c r="AO34" s="157">
        <f t="shared" si="42"/>
        <v>2.354680177351006</v>
      </c>
      <c r="AP34" s="157">
        <f t="shared" si="43"/>
        <v>1.9712545810595916</v>
      </c>
      <c r="AQ34" s="157">
        <f t="shared" si="44"/>
        <v>2.5708010782503732</v>
      </c>
      <c r="AR34" s="157">
        <f t="shared" si="45"/>
        <v>2.691606613908089</v>
      </c>
      <c r="AS34" s="157">
        <f t="shared" si="46"/>
        <v>2.5245321454200687</v>
      </c>
      <c r="AT34" s="157">
        <f t="shared" si="47"/>
        <v>2.3212555829506831</v>
      </c>
      <c r="AU34" s="157">
        <f t="shared" si="48"/>
        <v>2.4196352167128494</v>
      </c>
      <c r="AV34" s="157">
        <f t="shared" si="49"/>
        <v>2.6077093653063175</v>
      </c>
      <c r="AW34" s="157">
        <f t="shared" si="50"/>
        <v>2.6111078111666934</v>
      </c>
      <c r="AX34" s="157">
        <f t="shared" si="51"/>
        <v>2.7174495870537294</v>
      </c>
      <c r="AY34" s="157">
        <f t="shared" si="52"/>
        <v>2.6468771860293314</v>
      </c>
      <c r="AZ34" s="157">
        <f t="shared" si="53"/>
        <v>2.6921494721951751</v>
      </c>
      <c r="BA34" s="157">
        <f t="shared" si="53"/>
        <v>2.3606813761798744</v>
      </c>
      <c r="BB34" s="157"/>
      <c r="BC34" s="52"/>
      <c r="BF34" s="105"/>
    </row>
    <row r="35" spans="1:58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54">
        <v>123984.84999999993</v>
      </c>
      <c r="P35" s="154">
        <v>143461.5299999998</v>
      </c>
      <c r="Q35" s="154"/>
      <c r="R35" s="52" t="str">
        <f t="shared" si="55"/>
        <v/>
      </c>
      <c r="T35" s="109" t="s">
        <v>79</v>
      </c>
      <c r="U35" s="19">
        <v>32779.412000000004</v>
      </c>
      <c r="V35" s="154">
        <v>32399.374999999993</v>
      </c>
      <c r="W35" s="154">
        <v>32672.658999999996</v>
      </c>
      <c r="X35" s="154">
        <v>33859.816999999988</v>
      </c>
      <c r="Y35" s="154">
        <v>36267.96699999999</v>
      </c>
      <c r="Z35" s="154">
        <v>36630.704999999973</v>
      </c>
      <c r="AA35" s="154">
        <v>36275.366999999962</v>
      </c>
      <c r="AB35" s="154">
        <v>35138.28200000005</v>
      </c>
      <c r="AC35" s="154">
        <v>35499.514000000003</v>
      </c>
      <c r="AD35" s="154">
        <v>41925.194999999985</v>
      </c>
      <c r="AE35" s="154">
        <v>39852.698999999964</v>
      </c>
      <c r="AF35" s="154">
        <v>35007.287999999979</v>
      </c>
      <c r="AG35" s="154">
        <v>33825.857000000018</v>
      </c>
      <c r="AH35" s="154">
        <v>33345.652999999977</v>
      </c>
      <c r="AI35" s="154">
        <v>34917.858999999997</v>
      </c>
      <c r="AJ35" s="119"/>
      <c r="AK35" s="52" t="str">
        <f t="shared" si="56"/>
        <v/>
      </c>
      <c r="AM35" s="198">
        <f t="shared" si="40"/>
        <v>2.5730718413288924</v>
      </c>
      <c r="AN35" s="157">
        <f t="shared" si="41"/>
        <v>2.1152117341675951</v>
      </c>
      <c r="AO35" s="157">
        <f t="shared" si="42"/>
        <v>2.0786182429808124</v>
      </c>
      <c r="AP35" s="157">
        <f t="shared" si="43"/>
        <v>2.2082312689324564</v>
      </c>
      <c r="AQ35" s="157">
        <f t="shared" si="44"/>
        <v>2.8364029516511247</v>
      </c>
      <c r="AR35" s="157">
        <f t="shared" si="45"/>
        <v>2.9159914494554884</v>
      </c>
      <c r="AS35" s="157">
        <f t="shared" si="46"/>
        <v>2.6482236092860245</v>
      </c>
      <c r="AT35" s="157">
        <f t="shared" si="47"/>
        <v>2.4414298807413699</v>
      </c>
      <c r="AU35" s="157">
        <f t="shared" si="48"/>
        <v>2.5776024338708856</v>
      </c>
      <c r="AV35" s="157">
        <f t="shared" si="49"/>
        <v>2.962909422884465</v>
      </c>
      <c r="AW35" s="157">
        <f t="shared" si="50"/>
        <v>2.6702840031607016</v>
      </c>
      <c r="AX35" s="157">
        <f t="shared" si="51"/>
        <v>2.9177581046988688</v>
      </c>
      <c r="AY35" s="157">
        <f t="shared" si="52"/>
        <v>2.6024694558995529</v>
      </c>
      <c r="AZ35" s="157">
        <f t="shared" si="53"/>
        <v>2.6894941599719639</v>
      </c>
      <c r="BA35" s="157">
        <f t="shared" si="53"/>
        <v>2.4339527816272448</v>
      </c>
      <c r="BB35" s="157"/>
      <c r="BC35" s="52"/>
      <c r="BF35" s="105"/>
    </row>
    <row r="36" spans="1:58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54">
        <v>101620.34999999982</v>
      </c>
      <c r="P36" s="154">
        <v>104110.29999999983</v>
      </c>
      <c r="Q36" s="154"/>
      <c r="R36" s="52" t="str">
        <f t="shared" si="55"/>
        <v/>
      </c>
      <c r="T36" s="109" t="s">
        <v>80</v>
      </c>
      <c r="U36" s="19">
        <v>21851.23599999999</v>
      </c>
      <c r="V36" s="154">
        <v>23756.94100000001</v>
      </c>
      <c r="W36" s="154">
        <v>26722.863000000001</v>
      </c>
      <c r="X36" s="154">
        <v>25745.833000000013</v>
      </c>
      <c r="Y36" s="154">
        <v>21196.857</v>
      </c>
      <c r="Z36" s="154">
        <v>23742.381999999994</v>
      </c>
      <c r="AA36" s="154">
        <v>27458.442999999999</v>
      </c>
      <c r="AB36" s="154">
        <v>27213.074000000004</v>
      </c>
      <c r="AC36" s="154">
        <v>30488.754000000001</v>
      </c>
      <c r="AD36" s="154">
        <v>28270.806999999997</v>
      </c>
      <c r="AE36" s="154">
        <v>25817.175000000007</v>
      </c>
      <c r="AF36" s="154">
        <v>25658.437000000005</v>
      </c>
      <c r="AG36" s="154">
        <v>28965.705000000002</v>
      </c>
      <c r="AH36" s="154">
        <v>27884.359000000011</v>
      </c>
      <c r="AI36" s="154">
        <v>25855.660000000033</v>
      </c>
      <c r="AJ36" s="119"/>
      <c r="AK36" s="52" t="str">
        <f t="shared" si="56"/>
        <v/>
      </c>
      <c r="AM36" s="198">
        <f t="shared" si="40"/>
        <v>2.596858038930463</v>
      </c>
      <c r="AN36" s="157">
        <f t="shared" si="41"/>
        <v>2.5390380338304137</v>
      </c>
      <c r="AO36" s="157">
        <f t="shared" si="42"/>
        <v>2.4369051446930676</v>
      </c>
      <c r="AP36" s="157">
        <f t="shared" si="43"/>
        <v>3.0047628823362675</v>
      </c>
      <c r="AQ36" s="157">
        <f t="shared" si="44"/>
        <v>2.8217482283915563</v>
      </c>
      <c r="AR36" s="157">
        <f t="shared" si="45"/>
        <v>3.0548593316653818</v>
      </c>
      <c r="AS36" s="157">
        <f t="shared" si="46"/>
        <v>2.4088946240090925</v>
      </c>
      <c r="AT36" s="157">
        <f t="shared" si="47"/>
        <v>2.4788911781300693</v>
      </c>
      <c r="AU36" s="157">
        <f t="shared" si="48"/>
        <v>2.6460630977752024</v>
      </c>
      <c r="AV36" s="157">
        <f t="shared" si="49"/>
        <v>2.7962553403787336</v>
      </c>
      <c r="AW36" s="157">
        <f t="shared" si="50"/>
        <v>2.8847610738564002</v>
      </c>
      <c r="AX36" s="157">
        <f t="shared" si="51"/>
        <v>2.8576564297455391</v>
      </c>
      <c r="AY36" s="157">
        <f t="shared" si="52"/>
        <v>2.6836987129770478</v>
      </c>
      <c r="AZ36" s="157">
        <f t="shared" si="53"/>
        <v>2.7439739186098122</v>
      </c>
      <c r="BA36" s="157">
        <f t="shared" si="53"/>
        <v>2.4834872246069866</v>
      </c>
      <c r="BB36" s="157"/>
      <c r="BC36" s="52"/>
      <c r="BF36" s="105"/>
    </row>
    <row r="37" spans="1:58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54">
        <v>115776.08999999994</v>
      </c>
      <c r="P37" s="154">
        <v>109678.61999999991</v>
      </c>
      <c r="Q37" s="154"/>
      <c r="R37" s="52" t="str">
        <f t="shared" si="55"/>
        <v/>
      </c>
      <c r="T37" s="109" t="s">
        <v>81</v>
      </c>
      <c r="U37" s="19">
        <v>36869.314999999995</v>
      </c>
      <c r="V37" s="154">
        <v>38144.778000000013</v>
      </c>
      <c r="W37" s="154">
        <v>35747.971000000005</v>
      </c>
      <c r="X37" s="154">
        <v>35405.063999999991</v>
      </c>
      <c r="Y37" s="154">
        <v>39468.506000000016</v>
      </c>
      <c r="Z37" s="154">
        <v>36656.012999999941</v>
      </c>
      <c r="AA37" s="154">
        <v>39730.441999999974</v>
      </c>
      <c r="AB37" s="154">
        <v>38905.268000000018</v>
      </c>
      <c r="AC37" s="154">
        <v>37110.972999999998</v>
      </c>
      <c r="AD37" s="154">
        <v>44437.182000000023</v>
      </c>
      <c r="AE37" s="154">
        <v>35516.305999999968</v>
      </c>
      <c r="AF37" s="154">
        <v>38379.319000000003</v>
      </c>
      <c r="AG37" s="154">
        <v>36707.813999999991</v>
      </c>
      <c r="AH37" s="154">
        <v>33975.414000000019</v>
      </c>
      <c r="AI37" s="154">
        <v>34699.516999999971</v>
      </c>
      <c r="AJ37" s="119"/>
      <c r="AK37" s="52" t="str">
        <f t="shared" si="56"/>
        <v/>
      </c>
      <c r="AM37" s="198">
        <f t="shared" si="40"/>
        <v>2.6609147163514684</v>
      </c>
      <c r="AN37" s="157">
        <f t="shared" si="41"/>
        <v>2.4477706740286518</v>
      </c>
      <c r="AO37" s="157">
        <f t="shared" si="42"/>
        <v>2.1417496349682335</v>
      </c>
      <c r="AP37" s="157">
        <f t="shared" si="43"/>
        <v>2.5106144445623939</v>
      </c>
      <c r="AQ37" s="157">
        <f t="shared" si="44"/>
        <v>3.1842521435822113</v>
      </c>
      <c r="AR37" s="157">
        <f t="shared" si="45"/>
        <v>3.3649454435831103</v>
      </c>
      <c r="AS37" s="157">
        <f t="shared" si="46"/>
        <v>2.7034880868546924</v>
      </c>
      <c r="AT37" s="157">
        <f t="shared" si="47"/>
        <v>2.6358170139749189</v>
      </c>
      <c r="AU37" s="157">
        <f t="shared" si="48"/>
        <v>3.1656773651131371</v>
      </c>
      <c r="AV37" s="157">
        <f t="shared" si="49"/>
        <v>3.2745226936823624</v>
      </c>
      <c r="AW37" s="157">
        <f t="shared" si="50"/>
        <v>2.8372562827357921</v>
      </c>
      <c r="AX37" s="157">
        <f t="shared" si="51"/>
        <v>3.0130879305787333</v>
      </c>
      <c r="AY37" s="157">
        <f t="shared" si="52"/>
        <v>3.0865473679962045</v>
      </c>
      <c r="AZ37" s="157">
        <f t="shared" si="53"/>
        <v>2.9345794973729062</v>
      </c>
      <c r="BA37" s="157">
        <f t="shared" si="53"/>
        <v>3.1637448574754128</v>
      </c>
      <c r="BB37" s="157"/>
      <c r="BC37" s="52"/>
      <c r="BF37" s="105"/>
    </row>
    <row r="38" spans="1:58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54">
        <v>126334.52999999991</v>
      </c>
      <c r="P38" s="154">
        <v>140078.71999999986</v>
      </c>
      <c r="Q38" s="154"/>
      <c r="R38" s="52" t="str">
        <f t="shared" si="55"/>
        <v/>
      </c>
      <c r="T38" s="109" t="s">
        <v>82</v>
      </c>
      <c r="U38" s="19">
        <v>39727.941999999974</v>
      </c>
      <c r="V38" s="154">
        <v>40734.826999999983</v>
      </c>
      <c r="W38" s="154">
        <v>48266.111999999994</v>
      </c>
      <c r="X38" s="154">
        <v>48573.176999999916</v>
      </c>
      <c r="Y38" s="154">
        <v>47199.009999999987</v>
      </c>
      <c r="Z38" s="154">
        <v>49361.275999999947</v>
      </c>
      <c r="AA38" s="154">
        <v>45412.628000000033</v>
      </c>
      <c r="AB38" s="154">
        <v>51801.627999999968</v>
      </c>
      <c r="AC38" s="154">
        <v>54582.834000000003</v>
      </c>
      <c r="AD38" s="154">
        <v>54939.106999999975</v>
      </c>
      <c r="AE38" s="154">
        <v>39610.614999999998</v>
      </c>
      <c r="AF38" s="154">
        <v>40227.44400000004</v>
      </c>
      <c r="AG38" s="154">
        <v>41068.910000000025</v>
      </c>
      <c r="AH38" s="154">
        <v>40260.318999999967</v>
      </c>
      <c r="AI38" s="154">
        <v>45000.822000000051</v>
      </c>
      <c r="AJ38" s="119"/>
      <c r="AK38" s="52" t="str">
        <f t="shared" si="56"/>
        <v/>
      </c>
      <c r="AM38" s="198">
        <f t="shared" si="40"/>
        <v>3.2539314368583776</v>
      </c>
      <c r="AN38" s="157">
        <f t="shared" si="41"/>
        <v>3.1337083285605001</v>
      </c>
      <c r="AO38" s="157">
        <f t="shared" si="42"/>
        <v>2.2562326611474677</v>
      </c>
      <c r="AP38" s="157">
        <f t="shared" si="43"/>
        <v>3.3901116276712977</v>
      </c>
      <c r="AQ38" s="157">
        <f t="shared" si="44"/>
        <v>3.3140091652530894</v>
      </c>
      <c r="AR38" s="157">
        <f t="shared" si="45"/>
        <v>3.4292885910740196</v>
      </c>
      <c r="AS38" s="157">
        <f t="shared" si="46"/>
        <v>3.2799387414257781</v>
      </c>
      <c r="AT38" s="157">
        <f t="shared" si="47"/>
        <v>3.0212068642228891</v>
      </c>
      <c r="AU38" s="157">
        <f t="shared" si="48"/>
        <v>3.2532448061198354</v>
      </c>
      <c r="AV38" s="157">
        <f t="shared" si="49"/>
        <v>3.4008016340950329</v>
      </c>
      <c r="AW38" s="157">
        <f t="shared" si="50"/>
        <v>3.1623807399392989</v>
      </c>
      <c r="AX38" s="157">
        <f t="shared" si="51"/>
        <v>3.1617372629813776</v>
      </c>
      <c r="AY38" s="157">
        <f t="shared" si="52"/>
        <v>3.1696496791985505</v>
      </c>
      <c r="AZ38" s="157">
        <f t="shared" si="53"/>
        <v>3.1868024521878535</v>
      </c>
      <c r="BA38" s="157">
        <f t="shared" si="53"/>
        <v>3.2125380643112744</v>
      </c>
      <c r="BB38" s="157"/>
      <c r="BC38" s="52"/>
      <c r="BF38" s="105"/>
    </row>
    <row r="39" spans="1:58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54">
        <v>145513.08999999985</v>
      </c>
      <c r="P39" s="154">
        <v>123937.77999999998</v>
      </c>
      <c r="Q39" s="154"/>
      <c r="R39" s="52" t="str">
        <f t="shared" si="55"/>
        <v/>
      </c>
      <c r="T39" s="109" t="s">
        <v>83</v>
      </c>
      <c r="U39" s="19">
        <v>50334.872000000032</v>
      </c>
      <c r="V39" s="154">
        <v>48986.57900000002</v>
      </c>
      <c r="W39" s="154">
        <v>51362.042000000016</v>
      </c>
      <c r="X39" s="154">
        <v>51289.855999999963</v>
      </c>
      <c r="Y39" s="154">
        <v>48284.936000000031</v>
      </c>
      <c r="Z39" s="154">
        <v>53105.856999999989</v>
      </c>
      <c r="AA39" s="154">
        <v>59549.020999999986</v>
      </c>
      <c r="AB39" s="154">
        <v>59908.970000000067</v>
      </c>
      <c r="AC39" s="154">
        <v>53697.078000000001</v>
      </c>
      <c r="AD39" s="154">
        <v>48381.740000000013</v>
      </c>
      <c r="AE39" s="154">
        <v>43825.39899999999</v>
      </c>
      <c r="AF39" s="154">
        <v>46964.612000000016</v>
      </c>
      <c r="AG39" s="154">
        <v>46669.291999999994</v>
      </c>
      <c r="AH39" s="154">
        <v>47917.589999999953</v>
      </c>
      <c r="AI39" s="154">
        <v>39999.830999999984</v>
      </c>
      <c r="AJ39" s="119"/>
      <c r="AK39" s="52" t="str">
        <f t="shared" si="56"/>
        <v/>
      </c>
      <c r="AM39" s="198">
        <f t="shared" ref="AM39:AN45" si="57">(U39/B39)*10</f>
        <v>3.2414904621629503</v>
      </c>
      <c r="AN39" s="157">
        <f t="shared" si="57"/>
        <v>2.5668080317411479</v>
      </c>
      <c r="AO39" s="157">
        <f t="shared" ref="AO39:BB41" si="58">IF(W39="","",(W39/D39)*10)</f>
        <v>3.1227660965473962</v>
      </c>
      <c r="AP39" s="157">
        <f t="shared" si="58"/>
        <v>3.2923693141074821</v>
      </c>
      <c r="AQ39" s="157">
        <f t="shared" si="58"/>
        <v>3.4202920027254784</v>
      </c>
      <c r="AR39" s="157">
        <f t="shared" si="58"/>
        <v>3.4483133730908344</v>
      </c>
      <c r="AS39" s="157">
        <f t="shared" si="58"/>
        <v>3.0834533940913951</v>
      </c>
      <c r="AT39" s="157">
        <f t="shared" si="58"/>
        <v>2.9683270442133765</v>
      </c>
      <c r="AU39" s="157">
        <f t="shared" si="58"/>
        <v>3.3181225695901304</v>
      </c>
      <c r="AV39" s="157">
        <f t="shared" si="58"/>
        <v>3.2080125021789963</v>
      </c>
      <c r="AW39" s="157">
        <f t="shared" si="58"/>
        <v>3.0872727608300847</v>
      </c>
      <c r="AX39" s="157">
        <f t="shared" si="58"/>
        <v>3.0523879633076105</v>
      </c>
      <c r="AY39" s="157">
        <f t="shared" si="58"/>
        <v>3.1715278243097793</v>
      </c>
      <c r="AZ39" s="157">
        <f t="shared" si="58"/>
        <v>3.2930088970002629</v>
      </c>
      <c r="BA39" s="157">
        <f t="shared" si="58"/>
        <v>3.2274122547620254</v>
      </c>
      <c r="BB39" s="157" t="str">
        <f t="shared" si="58"/>
        <v/>
      </c>
      <c r="BC39" s="52" t="str">
        <f t="shared" si="54"/>
        <v/>
      </c>
      <c r="BF39" s="105"/>
    </row>
    <row r="40" spans="1:58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54">
        <v>91498.370000000083</v>
      </c>
      <c r="P40" s="154">
        <v>99182.059999999954</v>
      </c>
      <c r="Q40" s="154"/>
      <c r="R40" s="52" t="str">
        <f t="shared" si="55"/>
        <v/>
      </c>
      <c r="T40" s="110" t="s">
        <v>84</v>
      </c>
      <c r="U40" s="19">
        <v>35379.044000000002</v>
      </c>
      <c r="V40" s="154">
        <v>37144.067999999992</v>
      </c>
      <c r="W40" s="154">
        <v>37986.12000000001</v>
      </c>
      <c r="X40" s="154">
        <v>33420.183999999987</v>
      </c>
      <c r="Y40" s="154">
        <v>33733.983000000022</v>
      </c>
      <c r="Z40" s="154">
        <v>36039.897999999965</v>
      </c>
      <c r="AA40" s="154">
        <v>34055.992000000013</v>
      </c>
      <c r="AB40" s="154">
        <v>36034.477999999988</v>
      </c>
      <c r="AC40" s="154">
        <v>35921.741999999998</v>
      </c>
      <c r="AD40" s="154">
        <v>37043.72399999998</v>
      </c>
      <c r="AE40" s="154">
        <v>32897.341999999997</v>
      </c>
      <c r="AF40" s="154">
        <v>33474.04300000002</v>
      </c>
      <c r="AG40" s="154">
        <v>32438.861000000004</v>
      </c>
      <c r="AH40" s="154">
        <v>26829.104000000014</v>
      </c>
      <c r="AI40" s="154">
        <v>29753.206999999999</v>
      </c>
      <c r="AJ40" s="119"/>
      <c r="AK40" s="52" t="str">
        <f t="shared" si="56"/>
        <v/>
      </c>
      <c r="AM40" s="198">
        <f t="shared" si="57"/>
        <v>2.3641849315690981</v>
      </c>
      <c r="AN40" s="157">
        <f t="shared" si="57"/>
        <v>2.3331363931299971</v>
      </c>
      <c r="AO40" s="157">
        <f t="shared" si="58"/>
        <v>1.8672394304510065</v>
      </c>
      <c r="AP40" s="157">
        <f t="shared" si="58"/>
        <v>3.0775081161693092</v>
      </c>
      <c r="AQ40" s="157">
        <f t="shared" si="58"/>
        <v>3.1734234355002373</v>
      </c>
      <c r="AR40" s="157">
        <f t="shared" si="58"/>
        <v>3.0922544640903604</v>
      </c>
      <c r="AS40" s="157">
        <f t="shared" si="58"/>
        <v>2.9933333802103839</v>
      </c>
      <c r="AT40" s="157">
        <f t="shared" si="58"/>
        <v>2.4409599211403106</v>
      </c>
      <c r="AU40" s="157">
        <f t="shared" si="58"/>
        <v>3.0553693343062638</v>
      </c>
      <c r="AV40" s="157">
        <f t="shared" si="58"/>
        <v>2.9890526462560034</v>
      </c>
      <c r="AW40" s="157">
        <f t="shared" si="58"/>
        <v>3.0440906927318663</v>
      </c>
      <c r="AX40" s="157">
        <f t="shared" si="58"/>
        <v>2.8814276072156284</v>
      </c>
      <c r="AY40" s="157">
        <f t="shared" si="58"/>
        <v>2.9726921513406346</v>
      </c>
      <c r="AZ40" s="157">
        <f t="shared" si="58"/>
        <v>2.9321947483873201</v>
      </c>
      <c r="BA40" s="157">
        <f t="shared" si="58"/>
        <v>2.9998577363688566</v>
      </c>
      <c r="BB40" s="157" t="str">
        <f t="shared" si="58"/>
        <v/>
      </c>
      <c r="BC40" s="52" t="str">
        <f t="shared" si="54"/>
        <v/>
      </c>
      <c r="BF40" s="105"/>
    </row>
    <row r="41" spans="1:58" ht="20.100000000000001" customHeight="1" thickBot="1" x14ac:dyDescent="0.3">
      <c r="A41" s="35" t="str">
        <f>A19</f>
        <v>jan-maio</v>
      </c>
      <c r="B41" s="167">
        <f>SUM(B29:B33)</f>
        <v>584629.19999999995</v>
      </c>
      <c r="C41" s="168">
        <f t="shared" ref="C41:P41" si="59">SUM(C29:C33)</f>
        <v>623902.79999999981</v>
      </c>
      <c r="D41" s="168">
        <f t="shared" si="59"/>
        <v>732929.27</v>
      </c>
      <c r="E41" s="168">
        <f t="shared" si="59"/>
        <v>697955.03</v>
      </c>
      <c r="F41" s="168">
        <f t="shared" si="59"/>
        <v>552922.08999999985</v>
      </c>
      <c r="G41" s="168">
        <f t="shared" si="59"/>
        <v>560324.76</v>
      </c>
      <c r="H41" s="168">
        <f t="shared" si="59"/>
        <v>676891.75999999978</v>
      </c>
      <c r="I41" s="168">
        <f t="shared" si="59"/>
        <v>599514.07999999996</v>
      </c>
      <c r="J41" s="168">
        <f t="shared" si="59"/>
        <v>717543.03</v>
      </c>
      <c r="K41" s="168">
        <f t="shared" si="59"/>
        <v>638476.15999999992</v>
      </c>
      <c r="L41" s="168">
        <f t="shared" si="59"/>
        <v>541401.46999999986</v>
      </c>
      <c r="M41" s="168">
        <f t="shared" si="59"/>
        <v>637965.95999999985</v>
      </c>
      <c r="N41" s="168">
        <f t="shared" si="59"/>
        <v>605018.46999999951</v>
      </c>
      <c r="O41" s="168">
        <f t="shared" si="59"/>
        <v>580057.94999999995</v>
      </c>
      <c r="P41" s="168">
        <f t="shared" si="59"/>
        <v>687587.34</v>
      </c>
      <c r="Q41" s="169">
        <f>SUM(Q29:Q33)</f>
        <v>664271.37999999989</v>
      </c>
      <c r="R41" s="61">
        <f t="shared" si="55"/>
        <v>-3.3909815733372983E-2</v>
      </c>
      <c r="T41" s="109"/>
      <c r="U41" s="167">
        <f>SUM(U29:U33)</f>
        <v>140793.19599999994</v>
      </c>
      <c r="V41" s="168">
        <f t="shared" ref="V41:AJ41" si="60">SUM(V29:V33)</f>
        <v>138719.53599999999</v>
      </c>
      <c r="W41" s="168">
        <f t="shared" si="60"/>
        <v>145483.74699999997</v>
      </c>
      <c r="X41" s="168">
        <f t="shared" si="60"/>
        <v>149262.35299999994</v>
      </c>
      <c r="Y41" s="168">
        <f t="shared" si="60"/>
        <v>151305.12200000003</v>
      </c>
      <c r="Z41" s="168">
        <f t="shared" si="60"/>
        <v>155282.67199999996</v>
      </c>
      <c r="AA41" s="168">
        <f t="shared" si="60"/>
        <v>156819.03400000001</v>
      </c>
      <c r="AB41" s="168">
        <f t="shared" si="60"/>
        <v>156942.87399999989</v>
      </c>
      <c r="AC41" s="168">
        <f t="shared" si="60"/>
        <v>171426.44899999999</v>
      </c>
      <c r="AD41" s="168">
        <f t="shared" si="60"/>
        <v>169971.91899999999</v>
      </c>
      <c r="AE41" s="168">
        <f t="shared" si="60"/>
        <v>142190.71300000002</v>
      </c>
      <c r="AF41" s="168">
        <f t="shared" si="60"/>
        <v>172881.8110000001</v>
      </c>
      <c r="AG41" s="168">
        <f t="shared" si="60"/>
        <v>166486.69600000005</v>
      </c>
      <c r="AH41" s="168">
        <f t="shared" si="60"/>
        <v>159748.62900000002</v>
      </c>
      <c r="AI41" s="168">
        <f t="shared" si="60"/>
        <v>172162.77700000006</v>
      </c>
      <c r="AJ41" s="169">
        <f t="shared" si="60"/>
        <v>170070.6320000001</v>
      </c>
      <c r="AK41" s="57">
        <f t="shared" si="56"/>
        <v>-1.2152133210536908E-2</v>
      </c>
      <c r="AM41" s="199">
        <f t="shared" si="57"/>
        <v>2.4082477577240402</v>
      </c>
      <c r="AN41" s="173">
        <f t="shared" si="57"/>
        <v>2.2234158269525324</v>
      </c>
      <c r="AO41" s="173">
        <f t="shared" si="58"/>
        <v>1.9849629828537201</v>
      </c>
      <c r="AP41" s="173">
        <f t="shared" si="58"/>
        <v>2.1385669073837028</v>
      </c>
      <c r="AQ41" s="173">
        <f t="shared" si="58"/>
        <v>2.7364636851459503</v>
      </c>
      <c r="AR41" s="173">
        <f t="shared" si="58"/>
        <v>2.7712977024252856</v>
      </c>
      <c r="AS41" s="173">
        <f t="shared" si="58"/>
        <v>2.3167520018267038</v>
      </c>
      <c r="AT41" s="173">
        <f t="shared" si="58"/>
        <v>2.6178346636996404</v>
      </c>
      <c r="AU41" s="173">
        <f t="shared" si="58"/>
        <v>2.3890755234567602</v>
      </c>
      <c r="AV41" s="173">
        <f t="shared" si="58"/>
        <v>2.6621498130799437</v>
      </c>
      <c r="AW41" s="173">
        <f t="shared" si="58"/>
        <v>2.6263451593509721</v>
      </c>
      <c r="AX41" s="173">
        <f t="shared" si="58"/>
        <v>2.7098908380628983</v>
      </c>
      <c r="AY41" s="173">
        <f t="shared" si="58"/>
        <v>2.7517622065323093</v>
      </c>
      <c r="AZ41" s="173">
        <f t="shared" si="58"/>
        <v>2.7540115431570245</v>
      </c>
      <c r="BA41" s="173">
        <f t="shared" si="58"/>
        <v>2.5038677559130167</v>
      </c>
      <c r="BB41" s="173">
        <f t="shared" si="58"/>
        <v>2.5602583088857465</v>
      </c>
      <c r="BC41" s="61">
        <f t="shared" si="54"/>
        <v>2.2521378311438568E-2</v>
      </c>
      <c r="BF41" s="105"/>
    </row>
    <row r="42" spans="1:58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N42" si="61">SUM(E29:E31)</f>
        <v>397992.19999999995</v>
      </c>
      <c r="F42" s="154">
        <f t="shared" si="61"/>
        <v>320914.02999999997</v>
      </c>
      <c r="G42" s="154">
        <f t="shared" si="61"/>
        <v>319240.09999999998</v>
      </c>
      <c r="H42" s="154">
        <f t="shared" si="61"/>
        <v>375788.15999999986</v>
      </c>
      <c r="I42" s="154">
        <f t="shared" si="61"/>
        <v>329821.17</v>
      </c>
      <c r="J42" s="154">
        <f t="shared" si="61"/>
        <v>409296.98</v>
      </c>
      <c r="K42" s="154">
        <f t="shared" si="61"/>
        <v>362582.60999999987</v>
      </c>
      <c r="L42" s="154">
        <f t="shared" si="61"/>
        <v>323969.94999999995</v>
      </c>
      <c r="M42" s="154">
        <f t="shared" si="61"/>
        <v>371518.00999999989</v>
      </c>
      <c r="N42" s="154">
        <f t="shared" si="61"/>
        <v>343792.48999999976</v>
      </c>
      <c r="O42" s="154">
        <f t="shared" ref="O42" si="62">SUM(O29:O31)</f>
        <v>334600.13999999996</v>
      </c>
      <c r="P42" s="154">
        <f>IF(P31="","",SUM(P29:P31))</f>
        <v>375379.26</v>
      </c>
      <c r="Q42" s="154">
        <f>IF(Q31="","",SUM(Q29:Q31))</f>
        <v>378903.09999999986</v>
      </c>
      <c r="R42" s="61">
        <f t="shared" si="55"/>
        <v>9.3874126130459382E-3</v>
      </c>
      <c r="T42" s="108" t="s">
        <v>85</v>
      </c>
      <c r="U42" s="19">
        <f>SUM(U29:U31)</f>
        <v>82216.569999999963</v>
      </c>
      <c r="V42" s="154">
        <f>SUM(V29:V31)</f>
        <v>78766.856</v>
      </c>
      <c r="W42" s="154">
        <f>SUM(W29:W31)</f>
        <v>86315.356999999989</v>
      </c>
      <c r="X42" s="154">
        <f t="shared" ref="X42:AH42" si="63">SUM(X29:X31)</f>
        <v>84446.709999999992</v>
      </c>
      <c r="Y42" s="154">
        <f t="shared" si="63"/>
        <v>88812.746000000028</v>
      </c>
      <c r="Z42" s="154">
        <f t="shared" si="63"/>
        <v>88470.203999999969</v>
      </c>
      <c r="AA42" s="154">
        <f t="shared" si="63"/>
        <v>91011.791000000027</v>
      </c>
      <c r="AB42" s="154">
        <f t="shared" si="63"/>
        <v>89366.013999999952</v>
      </c>
      <c r="AC42" s="154">
        <f t="shared" si="63"/>
        <v>99643.168000000005</v>
      </c>
      <c r="AD42" s="154">
        <f t="shared" si="63"/>
        <v>99340.117999999988</v>
      </c>
      <c r="AE42" s="154">
        <f t="shared" si="63"/>
        <v>86053.720000000016</v>
      </c>
      <c r="AF42" s="154">
        <f t="shared" si="63"/>
        <v>101509.05600000001</v>
      </c>
      <c r="AG42" s="154">
        <f t="shared" si="63"/>
        <v>96896.077000000048</v>
      </c>
      <c r="AH42" s="154">
        <f t="shared" si="63"/>
        <v>93756.756999999998</v>
      </c>
      <c r="AI42" s="154">
        <f t="shared" ref="AI42" si="64">SUM(AI29:AI31)</f>
        <v>98046.747000000047</v>
      </c>
      <c r="AJ42" s="154">
        <f>IF(AJ31="","",SUM(AJ29:AJ31))</f>
        <v>97128.494000000006</v>
      </c>
      <c r="AK42" s="52">
        <f t="shared" si="56"/>
        <v>-9.3654611508940753E-3</v>
      </c>
      <c r="AM42" s="197">
        <f t="shared" si="57"/>
        <v>2.4364590200545351</v>
      </c>
      <c r="AN42" s="156">
        <f t="shared" si="57"/>
        <v>2.3667894900255999</v>
      </c>
      <c r="AO42" s="156">
        <f t="shared" ref="AO42:BB44" si="65">(W42/D42)*10</f>
        <v>1.9850252923809542</v>
      </c>
      <c r="AP42" s="156">
        <f t="shared" si="65"/>
        <v>2.1218182165379122</v>
      </c>
      <c r="AQ42" s="156">
        <f t="shared" si="65"/>
        <v>2.7674934000236773</v>
      </c>
      <c r="AR42" s="156">
        <f t="shared" si="65"/>
        <v>2.7712747865947911</v>
      </c>
      <c r="AS42" s="156">
        <f t="shared" si="65"/>
        <v>2.4218908599994227</v>
      </c>
      <c r="AT42" s="156">
        <f t="shared" si="65"/>
        <v>2.7095293488892769</v>
      </c>
      <c r="AU42" s="156">
        <f t="shared" si="65"/>
        <v>2.4344955587016552</v>
      </c>
      <c r="AV42" s="156">
        <f t="shared" si="65"/>
        <v>2.7397926778672597</v>
      </c>
      <c r="AW42" s="156">
        <f t="shared" si="65"/>
        <v>2.6562253690504329</v>
      </c>
      <c r="AX42" s="156">
        <f t="shared" si="65"/>
        <v>2.7322782009948869</v>
      </c>
      <c r="AY42" s="156">
        <f t="shared" si="65"/>
        <v>2.8184465867768118</v>
      </c>
      <c r="AZ42" s="156">
        <f t="shared" si="65"/>
        <v>2.8020537289673579</v>
      </c>
      <c r="BA42" s="156">
        <f t="shared" si="65"/>
        <v>2.6119383100707285</v>
      </c>
      <c r="BB42" s="156">
        <f t="shared" si="65"/>
        <v>2.563412492534372</v>
      </c>
      <c r="BC42" s="61">
        <f t="shared" si="54"/>
        <v>-1.8578470000328036E-2</v>
      </c>
      <c r="BF42" s="105"/>
    </row>
    <row r="43" spans="1:58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N43" si="66">SUM(E32:E34)</f>
        <v>452362.07000000007</v>
      </c>
      <c r="F43" s="154">
        <f t="shared" si="66"/>
        <v>346745.78999999992</v>
      </c>
      <c r="G43" s="154">
        <f t="shared" si="66"/>
        <v>356512.32999999996</v>
      </c>
      <c r="H43" s="154">
        <f t="shared" si="66"/>
        <v>427716.65999999992</v>
      </c>
      <c r="I43" s="154">
        <f t="shared" si="66"/>
        <v>426590.23</v>
      </c>
      <c r="J43" s="154">
        <f t="shared" si="66"/>
        <v>454858.03</v>
      </c>
      <c r="K43" s="154">
        <f t="shared" si="66"/>
        <v>390784.71999999991</v>
      </c>
      <c r="L43" s="154">
        <f t="shared" si="66"/>
        <v>348578.50999999989</v>
      </c>
      <c r="M43" s="154">
        <f t="shared" si="66"/>
        <v>402799.82999999984</v>
      </c>
      <c r="N43" s="154">
        <f t="shared" si="66"/>
        <v>382135.83999999968</v>
      </c>
      <c r="O43" s="154">
        <f t="shared" ref="O43" si="67">SUM(O32:O34)</f>
        <v>373424.61999999994</v>
      </c>
      <c r="P43" s="154">
        <f>IF(P34="","",SUM(P32:P34))</f>
        <v>453440.48999999987</v>
      </c>
      <c r="Q43" s="154" t="str">
        <f>IF(Q34="","",SUM(Q32:Q34))</f>
        <v/>
      </c>
      <c r="R43" s="52" t="str">
        <f t="shared" si="55"/>
        <v/>
      </c>
      <c r="T43" s="109" t="s">
        <v>86</v>
      </c>
      <c r="U43" s="19">
        <f>SUM(U32:U34)</f>
        <v>86998.260999999969</v>
      </c>
      <c r="V43" s="154">
        <f>SUM(V32:V34)</f>
        <v>91054.148000000016</v>
      </c>
      <c r="W43" s="154">
        <f>SUM(W32:W34)</f>
        <v>86989.97</v>
      </c>
      <c r="X43" s="154">
        <f t="shared" ref="X43:AG43" si="68">SUM(X32:X34)</f>
        <v>94857.412999999986</v>
      </c>
      <c r="Y43" s="154">
        <f t="shared" si="68"/>
        <v>91989.164000000033</v>
      </c>
      <c r="Z43" s="154">
        <f t="shared" si="68"/>
        <v>97881.056000000011</v>
      </c>
      <c r="AA43" s="154">
        <f t="shared" si="68"/>
        <v>97771.116999999969</v>
      </c>
      <c r="AB43" s="154">
        <f t="shared" si="68"/>
        <v>103996.73799999995</v>
      </c>
      <c r="AC43" s="154">
        <f t="shared" si="68"/>
        <v>107258.03199999998</v>
      </c>
      <c r="AD43" s="154">
        <f t="shared" si="68"/>
        <v>100592.079</v>
      </c>
      <c r="AE43" s="154">
        <f t="shared" si="68"/>
        <v>90380.885999999999</v>
      </c>
      <c r="AF43" s="154">
        <f t="shared" si="68"/>
        <v>108425.69100000005</v>
      </c>
      <c r="AG43" s="154">
        <f t="shared" si="68"/>
        <v>101593.97400000006</v>
      </c>
      <c r="AH43" s="154">
        <f t="shared" ref="AH43" si="69">SUM(AH32:AH34)</f>
        <v>100442.45000000004</v>
      </c>
      <c r="AI43" s="154">
        <f t="shared" ref="AI43" si="70">SUM(AI32:AI34)</f>
        <v>107456.50200000001</v>
      </c>
      <c r="AJ43" s="154" t="str">
        <f>IF(AJ34="","",SUM(AJ32:AJ34))</f>
        <v/>
      </c>
      <c r="AK43" s="52" t="str">
        <f t="shared" si="56"/>
        <v/>
      </c>
      <c r="AM43" s="198">
        <f t="shared" si="57"/>
        <v>2.2750732862824821</v>
      </c>
      <c r="AN43" s="157">
        <f t="shared" si="57"/>
        <v>1.9521934010893327</v>
      </c>
      <c r="AO43" s="157">
        <f t="shared" si="65"/>
        <v>2.0898434558003469</v>
      </c>
      <c r="AP43" s="157">
        <f t="shared" si="65"/>
        <v>2.0969356029341712</v>
      </c>
      <c r="AQ43" s="157">
        <f t="shared" si="65"/>
        <v>2.6529280715996597</v>
      </c>
      <c r="AR43" s="157">
        <f t="shared" si="65"/>
        <v>2.7455167118623924</v>
      </c>
      <c r="AS43" s="157">
        <f t="shared" si="65"/>
        <v>2.2858851698692302</v>
      </c>
      <c r="AT43" s="157">
        <f t="shared" si="65"/>
        <v>2.4378602857360319</v>
      </c>
      <c r="AU43" s="157">
        <f t="shared" si="65"/>
        <v>2.3580551496474618</v>
      </c>
      <c r="AV43" s="157">
        <f t="shared" si="65"/>
        <v>2.5741047142273121</v>
      </c>
      <c r="AW43" s="157">
        <f t="shared" si="65"/>
        <v>2.5928415954270969</v>
      </c>
      <c r="AX43" s="157">
        <f t="shared" si="65"/>
        <v>2.6918008133220934</v>
      </c>
      <c r="AY43" s="157">
        <f t="shared" si="65"/>
        <v>2.6585827176011585</v>
      </c>
      <c r="AZ43" s="157">
        <f t="shared" si="65"/>
        <v>2.6897650722654562</v>
      </c>
      <c r="BA43" s="157">
        <f t="shared" si="65"/>
        <v>2.3698038523202909</v>
      </c>
      <c r="BB43" s="157"/>
      <c r="BC43" s="52"/>
      <c r="BF43" s="105"/>
    </row>
    <row r="44" spans="1:58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N44" si="71">SUM(E35:E37)</f>
        <v>380039.47999999986</v>
      </c>
      <c r="F44" s="154">
        <f t="shared" si="71"/>
        <v>326934.71000000002</v>
      </c>
      <c r="G44" s="154">
        <f t="shared" si="71"/>
        <v>312275.05999999988</v>
      </c>
      <c r="H44" s="154">
        <f t="shared" si="71"/>
        <v>397927.66000000009</v>
      </c>
      <c r="I44" s="154">
        <f t="shared" si="71"/>
        <v>401306.53999999992</v>
      </c>
      <c r="J44" s="154">
        <f t="shared" si="71"/>
        <v>370175.25</v>
      </c>
      <c r="K44" s="154">
        <f t="shared" si="71"/>
        <v>378308.29999999981</v>
      </c>
      <c r="L44" s="154">
        <f t="shared" si="71"/>
        <v>363918.54</v>
      </c>
      <c r="M44" s="154">
        <f t="shared" si="71"/>
        <v>337143.84999999986</v>
      </c>
      <c r="N44" s="154">
        <f t="shared" si="71"/>
        <v>356836.42999999993</v>
      </c>
      <c r="O44" s="154">
        <f t="shared" ref="O44" si="72">SUM(O35:O37)</f>
        <v>341381.28999999969</v>
      </c>
      <c r="P44" s="154">
        <f>IF(P37="","",SUM(P35:P37))</f>
        <v>357250.44999999949</v>
      </c>
      <c r="Q44" s="154" t="str">
        <f>IF(Q37="","",SUM(Q35:Q37))</f>
        <v/>
      </c>
      <c r="R44" s="52" t="str">
        <f t="shared" si="55"/>
        <v/>
      </c>
      <c r="T44" s="109" t="s">
        <v>87</v>
      </c>
      <c r="U44" s="19">
        <f>SUM(U35:U37)</f>
        <v>91499.962999999989</v>
      </c>
      <c r="V44" s="154">
        <f>SUM(V35:V37)</f>
        <v>94301.094000000012</v>
      </c>
      <c r="W44" s="154">
        <f>SUM(W35:W37)</f>
        <v>95143.493000000002</v>
      </c>
      <c r="X44" s="154">
        <f t="shared" ref="X44:AG44" si="73">SUM(X35:X37)</f>
        <v>95010.713999999993</v>
      </c>
      <c r="Y44" s="154">
        <f t="shared" si="73"/>
        <v>96933.330000000016</v>
      </c>
      <c r="Z44" s="154">
        <f t="shared" si="73"/>
        <v>97029.099999999919</v>
      </c>
      <c r="AA44" s="154">
        <f t="shared" si="73"/>
        <v>103464.25199999993</v>
      </c>
      <c r="AB44" s="154">
        <f t="shared" si="73"/>
        <v>101256.62400000007</v>
      </c>
      <c r="AC44" s="154">
        <f t="shared" si="73"/>
        <v>103099.24100000001</v>
      </c>
      <c r="AD44" s="154">
        <f t="shared" si="73"/>
        <v>114633.18400000001</v>
      </c>
      <c r="AE44" s="154">
        <f t="shared" si="73"/>
        <v>101186.17999999993</v>
      </c>
      <c r="AF44" s="154">
        <f t="shared" si="73"/>
        <v>99045.043999999994</v>
      </c>
      <c r="AG44" s="154">
        <f t="shared" si="73"/>
        <v>99499.376000000018</v>
      </c>
      <c r="AH44" s="154">
        <f t="shared" ref="AH44" si="74">SUM(AH35:AH37)</f>
        <v>95205.426000000007</v>
      </c>
      <c r="AI44" s="154">
        <f t="shared" ref="AI44" si="75">SUM(AI35:AI37)</f>
        <v>95473.035999999993</v>
      </c>
      <c r="AJ44" s="154"/>
      <c r="AK44" s="52" t="str">
        <f t="shared" si="56"/>
        <v/>
      </c>
      <c r="AM44" s="198">
        <f t="shared" si="57"/>
        <v>2.613554504687233</v>
      </c>
      <c r="AN44" s="157">
        <f t="shared" si="57"/>
        <v>2.3424497621770386</v>
      </c>
      <c r="AO44" s="157">
        <f t="shared" si="65"/>
        <v>2.1934914163029777</v>
      </c>
      <c r="AP44" s="157">
        <f t="shared" si="65"/>
        <v>2.5000222082189993</v>
      </c>
      <c r="AQ44" s="157">
        <f t="shared" si="65"/>
        <v>2.9649140037776966</v>
      </c>
      <c r="AR44" s="157">
        <f t="shared" si="65"/>
        <v>3.1071677642140223</v>
      </c>
      <c r="AS44" s="157">
        <f t="shared" si="65"/>
        <v>2.6000769084511473</v>
      </c>
      <c r="AT44" s="157">
        <f t="shared" si="65"/>
        <v>2.5231740305054604</v>
      </c>
      <c r="AU44" s="157">
        <f t="shared" si="65"/>
        <v>2.7851467919586739</v>
      </c>
      <c r="AV44" s="157">
        <f t="shared" si="65"/>
        <v>3.0301524973150222</v>
      </c>
      <c r="AW44" s="157">
        <f t="shared" si="65"/>
        <v>2.780462352921067</v>
      </c>
      <c r="AX44" s="157">
        <f t="shared" si="65"/>
        <v>2.9377680773355359</v>
      </c>
      <c r="AY44" s="157">
        <f t="shared" si="65"/>
        <v>2.7883749425472066</v>
      </c>
      <c r="AZ44" s="157">
        <f t="shared" si="65"/>
        <v>2.7888296397263042</v>
      </c>
      <c r="BA44" s="157">
        <f t="shared" si="65"/>
        <v>2.6724399087530926</v>
      </c>
      <c r="BB44" s="157"/>
      <c r="BC44" s="52"/>
      <c r="BF44" s="105"/>
    </row>
    <row r="45" spans="1:58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N45" si="76">IF(E40="","",SUM(E38:E40))</f>
        <v>407657.96999999974</v>
      </c>
      <c r="F45" s="155">
        <f t="shared" si="76"/>
        <v>389896.20999999979</v>
      </c>
      <c r="G45" s="155">
        <f t="shared" si="76"/>
        <v>414494.53</v>
      </c>
      <c r="H45" s="155">
        <f t="shared" si="76"/>
        <v>445352.96000000014</v>
      </c>
      <c r="I45" s="155">
        <f t="shared" si="76"/>
        <v>520911.64999999973</v>
      </c>
      <c r="J45" s="155">
        <f t="shared" si="76"/>
        <v>447178.6</v>
      </c>
      <c r="K45" s="155">
        <f t="shared" si="76"/>
        <v>436294.14999999967</v>
      </c>
      <c r="L45" s="155">
        <f t="shared" si="76"/>
        <v>375280.25999999972</v>
      </c>
      <c r="M45" s="155">
        <f t="shared" si="76"/>
        <v>397265.69</v>
      </c>
      <c r="N45" s="155">
        <f t="shared" si="76"/>
        <v>385842.90000000014</v>
      </c>
      <c r="O45" s="155">
        <f t="shared" ref="O45" si="77">IF(O40="","",SUM(O38:O40))</f>
        <v>363345.98999999987</v>
      </c>
      <c r="P45" s="155">
        <f>IF(P40="","",SUM(P38:P40))</f>
        <v>363198.55999999976</v>
      </c>
      <c r="Q45" s="155" t="str">
        <f>IF(Q40="","",SUM(Q38:Q40))</f>
        <v/>
      </c>
      <c r="R45" s="55" t="str">
        <f t="shared" si="55"/>
        <v/>
      </c>
      <c r="T45" s="110" t="s">
        <v>88</v>
      </c>
      <c r="U45" s="21">
        <f>SUM(U38:U40)</f>
        <v>125441.85800000001</v>
      </c>
      <c r="V45" s="155">
        <f>SUM(V38:V40)</f>
        <v>126865.47399999999</v>
      </c>
      <c r="W45" s="155">
        <f>IF(W40="","",SUM(W38:W40))</f>
        <v>137614.27400000003</v>
      </c>
      <c r="X45" s="155">
        <f t="shared" ref="X45:AG45" si="78">IF(X40="","",SUM(X38:X40))</f>
        <v>133283.21699999986</v>
      </c>
      <c r="Y45" s="155">
        <f t="shared" si="78"/>
        <v>129217.92900000005</v>
      </c>
      <c r="Z45" s="155">
        <f t="shared" si="78"/>
        <v>138507.0309999999</v>
      </c>
      <c r="AA45" s="155">
        <f t="shared" si="78"/>
        <v>139017.64100000003</v>
      </c>
      <c r="AB45" s="155">
        <f t="shared" si="78"/>
        <v>147745.076</v>
      </c>
      <c r="AC45" s="155">
        <f t="shared" si="78"/>
        <v>144201.65400000001</v>
      </c>
      <c r="AD45" s="155">
        <f t="shared" si="78"/>
        <v>140364.57099999997</v>
      </c>
      <c r="AE45" s="155">
        <f t="shared" si="78"/>
        <v>116333.356</v>
      </c>
      <c r="AF45" s="155">
        <f t="shared" si="78"/>
        <v>120666.09900000007</v>
      </c>
      <c r="AG45" s="155">
        <f t="shared" si="78"/>
        <v>120177.06300000002</v>
      </c>
      <c r="AH45" s="155">
        <f t="shared" ref="AH45" si="79">IF(AH40="","",SUM(AH38:AH40))</f>
        <v>115007.01299999995</v>
      </c>
      <c r="AI45" s="155">
        <f t="shared" ref="AI45" si="80">IF(AI40="","",SUM(AI38:AI40))</f>
        <v>114753.86000000003</v>
      </c>
      <c r="AJ45" s="155"/>
      <c r="AK45" s="55" t="str">
        <f t="shared" si="56"/>
        <v/>
      </c>
      <c r="AM45" s="200">
        <f t="shared" si="57"/>
        <v>2.9376034082439215</v>
      </c>
      <c r="AN45" s="158">
        <f t="shared" si="57"/>
        <v>2.642822586054681</v>
      </c>
      <c r="AO45" s="158">
        <f t="shared" ref="AO45:BB45" si="81">IF(W40="","",(W45/D45)*10)</f>
        <v>2.3651800960558829</v>
      </c>
      <c r="AP45" s="158">
        <f t="shared" si="81"/>
        <v>3.2694863539648189</v>
      </c>
      <c r="AQ45" s="158">
        <f t="shared" si="81"/>
        <v>3.3141622228130947</v>
      </c>
      <c r="AR45" s="158">
        <f t="shared" si="81"/>
        <v>3.3415888745262787</v>
      </c>
      <c r="AS45" s="158">
        <f t="shared" si="81"/>
        <v>3.1215160442629593</v>
      </c>
      <c r="AT45" s="158">
        <f t="shared" si="81"/>
        <v>2.8362789736032989</v>
      </c>
      <c r="AU45" s="158">
        <f t="shared" si="81"/>
        <v>3.2246993483140747</v>
      </c>
      <c r="AV45" s="158">
        <f t="shared" si="81"/>
        <v>3.2172003910664415</v>
      </c>
      <c r="AW45" s="158">
        <f t="shared" si="81"/>
        <v>3.0999060808580792</v>
      </c>
      <c r="AX45" s="158">
        <f t="shared" si="81"/>
        <v>3.0374155643795984</v>
      </c>
      <c r="AY45" s="158">
        <f t="shared" si="81"/>
        <v>3.1146630662375796</v>
      </c>
      <c r="AZ45" s="158">
        <f t="shared" si="81"/>
        <v>3.1652203730114099</v>
      </c>
      <c r="BA45" s="158">
        <f t="shared" si="81"/>
        <v>3.1595351038836745</v>
      </c>
      <c r="BB45" s="158" t="str">
        <f t="shared" si="81"/>
        <v/>
      </c>
      <c r="BC45" s="55" t="str">
        <f>IF(BB45="","",(BB45-BA45)/BA45)</f>
        <v/>
      </c>
      <c r="BF45" s="105"/>
    </row>
    <row r="46" spans="1:58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F46" s="105"/>
    </row>
    <row r="47" spans="1:58" ht="15.75" thickBot="1" x14ac:dyDescent="0.3">
      <c r="R47" s="107" t="s">
        <v>1</v>
      </c>
      <c r="AK47" s="289">
        <v>1000</v>
      </c>
      <c r="BC47" s="289" t="s">
        <v>47</v>
      </c>
      <c r="BF47" s="105"/>
    </row>
    <row r="48" spans="1:58" ht="20.100000000000001" customHeight="1" x14ac:dyDescent="0.25">
      <c r="A48" s="350" t="s">
        <v>15</v>
      </c>
      <c r="B48" s="352" t="s">
        <v>72</v>
      </c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6"/>
      <c r="R48" s="348" t="s">
        <v>149</v>
      </c>
      <c r="T48" s="353" t="s">
        <v>3</v>
      </c>
      <c r="U48" s="345" t="s">
        <v>72</v>
      </c>
      <c r="V48" s="346"/>
      <c r="W48" s="346"/>
      <c r="X48" s="346"/>
      <c r="Y48" s="346"/>
      <c r="Z48" s="346"/>
      <c r="AA48" s="346"/>
      <c r="AB48" s="346"/>
      <c r="AC48" s="346"/>
      <c r="AD48" s="346"/>
      <c r="AE48" s="346"/>
      <c r="AF48" s="346"/>
      <c r="AG48" s="346"/>
      <c r="AH48" s="346"/>
      <c r="AI48" s="346"/>
      <c r="AJ48" s="347"/>
      <c r="AK48" s="348" t="s">
        <v>149</v>
      </c>
      <c r="AM48" s="345" t="s">
        <v>72</v>
      </c>
      <c r="AN48" s="346"/>
      <c r="AO48" s="346"/>
      <c r="AP48" s="346"/>
      <c r="AQ48" s="346"/>
      <c r="AR48" s="346"/>
      <c r="AS48" s="346"/>
      <c r="AT48" s="346"/>
      <c r="AU48" s="346"/>
      <c r="AV48" s="346"/>
      <c r="AW48" s="346"/>
      <c r="AX48" s="346"/>
      <c r="AY48" s="346"/>
      <c r="AZ48" s="346"/>
      <c r="BA48" s="346"/>
      <c r="BB48" s="347"/>
      <c r="BC48" s="348" t="str">
        <f>AK48</f>
        <v>D       2025/2024</v>
      </c>
      <c r="BF48" s="105"/>
    </row>
    <row r="49" spans="1:58" ht="20.100000000000001" customHeight="1" thickBot="1" x14ac:dyDescent="0.3">
      <c r="A49" s="351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265">
        <v>2023</v>
      </c>
      <c r="P49" s="265">
        <v>2024</v>
      </c>
      <c r="Q49" s="265">
        <v>2025</v>
      </c>
      <c r="R49" s="349"/>
      <c r="T49" s="354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349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2017</v>
      </c>
      <c r="AT49" s="135">
        <v>2017</v>
      </c>
      <c r="AU49" s="135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35">
        <v>2023</v>
      </c>
      <c r="BA49" s="135">
        <v>2024</v>
      </c>
      <c r="BB49" s="133">
        <v>2025</v>
      </c>
      <c r="BC49" s="349"/>
      <c r="BF49" s="105"/>
    </row>
    <row r="50" spans="1:58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0"/>
      <c r="Q50" s="290"/>
      <c r="R50" s="292"/>
      <c r="T50" s="291"/>
      <c r="U50" s="293">
        <v>2010</v>
      </c>
      <c r="V50" s="293">
        <v>2011</v>
      </c>
      <c r="W50" s="293">
        <v>2012</v>
      </c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4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3"/>
      <c r="AX50" s="293"/>
      <c r="AY50" s="293"/>
      <c r="AZ50" s="293"/>
      <c r="BA50" s="293"/>
      <c r="BB50" s="293"/>
      <c r="BC50" s="292"/>
      <c r="BF50" s="105"/>
    </row>
    <row r="51" spans="1:58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204">
        <v>136111.58999999997</v>
      </c>
      <c r="P51" s="204">
        <v>119253.16999999997</v>
      </c>
      <c r="Q51" s="204">
        <v>135833.84000000003</v>
      </c>
      <c r="R51" s="61">
        <f>IF(Q51="","",(Q51-P51)/P51)</f>
        <v>0.13903756185265398</v>
      </c>
      <c r="T51" s="109" t="s">
        <v>73</v>
      </c>
      <c r="U51" s="115">
        <v>14178.058999999999</v>
      </c>
      <c r="V51" s="153">
        <v>16344.844999999999</v>
      </c>
      <c r="W51" s="153">
        <v>18481.169000000002</v>
      </c>
      <c r="X51" s="153">
        <v>20000.632999999987</v>
      </c>
      <c r="Y51" s="153">
        <v>18045.733999999989</v>
      </c>
      <c r="Z51" s="153">
        <v>19063.57499999999</v>
      </c>
      <c r="AA51" s="153">
        <v>17884.870999999992</v>
      </c>
      <c r="AB51" s="153">
        <v>22256.164000000001</v>
      </c>
      <c r="AC51" s="153">
        <v>22751.996999999999</v>
      </c>
      <c r="AD51" s="153">
        <v>25859.545000000013</v>
      </c>
      <c r="AE51" s="153">
        <v>35304.031000000017</v>
      </c>
      <c r="AF51" s="153">
        <v>29875.058000000012</v>
      </c>
      <c r="AG51" s="153">
        <v>35625.286000000015</v>
      </c>
      <c r="AH51" s="153">
        <v>34919.174000000006</v>
      </c>
      <c r="AI51" s="153">
        <v>35230.383999999976</v>
      </c>
      <c r="AJ51" s="112">
        <v>37655.859999999957</v>
      </c>
      <c r="AK51" s="61">
        <f>(AJ51-AI51)/AI51</f>
        <v>6.8846141444271008E-2</v>
      </c>
      <c r="AM51" s="197">
        <f t="shared" ref="AM51:AM60" si="82">(U51/B51)*10</f>
        <v>1.8403950095881081</v>
      </c>
      <c r="AN51" s="156">
        <f t="shared" ref="AN51:AN60" si="83">(V51/C51)*10</f>
        <v>2.1615227579625658</v>
      </c>
      <c r="AO51" s="156">
        <f t="shared" ref="AO51:AO60" si="84">(W51/D51)*10</f>
        <v>1.6233752122420044</v>
      </c>
      <c r="AP51" s="156">
        <f t="shared" ref="AP51:AP60" si="85">(X51/E51)*10</f>
        <v>2.1365698136809841</v>
      </c>
      <c r="AQ51" s="156">
        <f t="shared" ref="AQ51:AQ60" si="86">(Y51/F51)*10</f>
        <v>1.9118665881821473</v>
      </c>
      <c r="AR51" s="156">
        <f t="shared" ref="AR51:AR60" si="87">(Z51/G51)*10</f>
        <v>2.084887683249244</v>
      </c>
      <c r="AS51" s="156">
        <f t="shared" ref="AS51:AS60" si="88">(AA51/H51)*10</f>
        <v>2.5496644283820684</v>
      </c>
      <c r="AT51" s="156">
        <f t="shared" ref="AT51:AT60" si="89">(AB51/I51)*10</f>
        <v>2.3022728777371348</v>
      </c>
      <c r="AU51" s="156">
        <f t="shared" ref="AU51:AU60" si="90">(AC51/J51)*10</f>
        <v>2.6245023255663726</v>
      </c>
      <c r="AV51" s="156">
        <f t="shared" ref="AV51:AV60" si="91">(AD51/K51)*10</f>
        <v>2.5168305052232003</v>
      </c>
      <c r="AW51" s="156">
        <f t="shared" ref="AW51:AW60" si="92">(AE51/L51)*10</f>
        <v>2.5770024051709339</v>
      </c>
      <c r="AX51" s="156">
        <f t="shared" ref="AX51:AX60" si="93">(AF51/M51)*10</f>
        <v>2.4558880613738214</v>
      </c>
      <c r="AY51" s="156">
        <f t="shared" ref="AY51:AY60" si="94">(AG51/N51)*10</f>
        <v>2.7736362714125979</v>
      </c>
      <c r="AZ51" s="156">
        <f t="shared" ref="AZ51:AZ60" si="95">(AH51/O51)*10</f>
        <v>2.5654813083882138</v>
      </c>
      <c r="BA51" s="156">
        <f t="shared" ref="BA51:BA60" si="96">(AI51/P51)*10</f>
        <v>2.9542513628778155</v>
      </c>
      <c r="BB51" s="156">
        <f t="shared" ref="BB51:BB55" si="97">(AJ51/Q51)*10</f>
        <v>2.7722002116703726</v>
      </c>
      <c r="BC51" s="61">
        <f t="shared" ref="BC51:BC67" si="98">IF(BB51="","",(BB51-BA51)/BA51)</f>
        <v>-6.1623446635259246E-2</v>
      </c>
      <c r="BF51" s="105"/>
    </row>
    <row r="52" spans="1:58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202">
        <v>126774.69999999985</v>
      </c>
      <c r="P52" s="202">
        <v>144589.47999999986</v>
      </c>
      <c r="Q52" s="202">
        <v>155793.51</v>
      </c>
      <c r="R52" s="52">
        <f t="shared" ref="R52:R67" si="99">IF(Q52="","",(Q52-P52)/P52)</f>
        <v>7.7488555875573767E-2</v>
      </c>
      <c r="T52" s="109" t="s">
        <v>74</v>
      </c>
      <c r="U52" s="117">
        <v>14439.179</v>
      </c>
      <c r="V52" s="154">
        <v>17444.693999999992</v>
      </c>
      <c r="W52" s="154">
        <v>20090.994000000017</v>
      </c>
      <c r="X52" s="154">
        <v>22514.599000000009</v>
      </c>
      <c r="Y52" s="154">
        <v>22065.344000000008</v>
      </c>
      <c r="Z52" s="154">
        <v>19101.218999999997</v>
      </c>
      <c r="AA52" s="154">
        <v>19254.929999999989</v>
      </c>
      <c r="AB52" s="154">
        <v>22517.317999999988</v>
      </c>
      <c r="AC52" s="154">
        <v>25713.953000000001</v>
      </c>
      <c r="AD52" s="154">
        <v>28323.108</v>
      </c>
      <c r="AE52" s="154">
        <v>28077.08600000001</v>
      </c>
      <c r="AF52" s="154">
        <v>31587.514000000025</v>
      </c>
      <c r="AG52" s="154">
        <v>37504.744000000028</v>
      </c>
      <c r="AH52" s="154">
        <v>37660.41700000003</v>
      </c>
      <c r="AI52" s="154">
        <v>39678.908000000025</v>
      </c>
      <c r="AJ52" s="119">
        <v>42821.073000000019</v>
      </c>
      <c r="AK52" s="52">
        <f>IF(AJ52="","",(AJ52-AI52)/AI52)</f>
        <v>7.9189805324279383E-2</v>
      </c>
      <c r="AM52" s="198">
        <f t="shared" si="82"/>
        <v>1.9828769390109828</v>
      </c>
      <c r="AN52" s="157">
        <f t="shared" si="83"/>
        <v>1.9988227993313985</v>
      </c>
      <c r="AO52" s="157">
        <f t="shared" si="84"/>
        <v>1.9749874173279136</v>
      </c>
      <c r="AP52" s="157">
        <f t="shared" si="85"/>
        <v>2.0345965286625685</v>
      </c>
      <c r="AQ52" s="157">
        <f t="shared" si="86"/>
        <v>2.0060953800975545</v>
      </c>
      <c r="AR52" s="157">
        <f t="shared" si="87"/>
        <v>2.0568406639230217</v>
      </c>
      <c r="AS52" s="157">
        <f t="shared" si="88"/>
        <v>2.6533769046368283</v>
      </c>
      <c r="AT52" s="157">
        <f t="shared" si="89"/>
        <v>2.647838667682183</v>
      </c>
      <c r="AU52" s="157">
        <f t="shared" si="90"/>
        <v>2.631341738074287</v>
      </c>
      <c r="AV52" s="157">
        <f t="shared" si="91"/>
        <v>2.536018842558001</v>
      </c>
      <c r="AW52" s="157">
        <f t="shared" si="92"/>
        <v>2.4832292547690611</v>
      </c>
      <c r="AX52" s="157">
        <f t="shared" si="93"/>
        <v>2.5417049850064632</v>
      </c>
      <c r="AY52" s="157">
        <f t="shared" si="94"/>
        <v>2.7055411202134874</v>
      </c>
      <c r="AZ52" s="157">
        <f t="shared" si="95"/>
        <v>2.9706571579345149</v>
      </c>
      <c r="BA52" s="157">
        <f t="shared" si="96"/>
        <v>2.7442458469316069</v>
      </c>
      <c r="BB52" s="157">
        <f t="shared" si="97"/>
        <v>2.7485787437486975</v>
      </c>
      <c r="BC52" s="52">
        <f t="shared" si="98"/>
        <v>1.5789025687823436E-3</v>
      </c>
      <c r="BF52" s="105"/>
    </row>
    <row r="53" spans="1:58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160491.21999999983</v>
      </c>
      <c r="N53" s="202">
        <v>144711.77000000008</v>
      </c>
      <c r="O53" s="202">
        <v>149915.40000000011</v>
      </c>
      <c r="P53" s="202">
        <v>147712.29000000021</v>
      </c>
      <c r="Q53" s="202">
        <v>145685.49999999977</v>
      </c>
      <c r="R53" s="52">
        <f t="shared" si="99"/>
        <v>-1.3721200856072584E-2</v>
      </c>
      <c r="T53" s="109" t="s">
        <v>75</v>
      </c>
      <c r="U53" s="117">
        <v>16992.152000000002</v>
      </c>
      <c r="V53" s="154">
        <v>19273.382000000009</v>
      </c>
      <c r="W53" s="154">
        <v>22749.488000000016</v>
      </c>
      <c r="X53" s="154">
        <v>20836.083999999995</v>
      </c>
      <c r="Y53" s="154">
        <v>21337.534000000003</v>
      </c>
      <c r="Z53" s="154">
        <v>27425.90399999998</v>
      </c>
      <c r="AA53" s="154">
        <v>21464.642000000003</v>
      </c>
      <c r="AB53" s="154">
        <v>29322.409999999974</v>
      </c>
      <c r="AC53" s="154">
        <v>27877.649000000001</v>
      </c>
      <c r="AD53" s="154">
        <v>26138.823000000029</v>
      </c>
      <c r="AE53" s="154">
        <v>35987.321000000011</v>
      </c>
      <c r="AF53" s="154">
        <v>45543.809999999983</v>
      </c>
      <c r="AG53" s="154">
        <v>41236.967000000041</v>
      </c>
      <c r="AH53" s="154">
        <v>43705.949999999953</v>
      </c>
      <c r="AI53" s="154">
        <v>41624.986000000041</v>
      </c>
      <c r="AJ53" s="119">
        <v>39811.565999999977</v>
      </c>
      <c r="AK53" s="52">
        <f t="shared" ref="AK53:AK67" si="100">IF(AJ53="","",(AJ53-AI53)/AI53)</f>
        <v>-4.3565660298361709E-2</v>
      </c>
      <c r="AM53" s="198">
        <f t="shared" si="82"/>
        <v>2.0077226683000542</v>
      </c>
      <c r="AN53" s="157">
        <f t="shared" si="83"/>
        <v>1.8315235126543004</v>
      </c>
      <c r="AO53" s="157">
        <f t="shared" si="84"/>
        <v>1.8119557041330736</v>
      </c>
      <c r="AP53" s="157">
        <f t="shared" si="85"/>
        <v>2.0167206334389824</v>
      </c>
      <c r="AQ53" s="157">
        <f t="shared" si="86"/>
        <v>1.9826132412987234</v>
      </c>
      <c r="AR53" s="157">
        <f t="shared" si="87"/>
        <v>2.113228319300315</v>
      </c>
      <c r="AS53" s="157">
        <f t="shared" si="88"/>
        <v>2.602660007755369</v>
      </c>
      <c r="AT53" s="157">
        <f t="shared" si="89"/>
        <v>2.6739934021991134</v>
      </c>
      <c r="AU53" s="157">
        <f t="shared" si="90"/>
        <v>2.617554001228326</v>
      </c>
      <c r="AV53" s="157">
        <f t="shared" si="91"/>
        <v>2.609925131515602</v>
      </c>
      <c r="AW53" s="157">
        <f t="shared" si="92"/>
        <v>2.6161012043466729</v>
      </c>
      <c r="AX53" s="157">
        <f t="shared" si="93"/>
        <v>2.8377757985763976</v>
      </c>
      <c r="AY53" s="157">
        <f t="shared" si="94"/>
        <v>2.8495931602522742</v>
      </c>
      <c r="AZ53" s="157">
        <f t="shared" si="95"/>
        <v>2.915374271088889</v>
      </c>
      <c r="BA53" s="157">
        <f t="shared" si="96"/>
        <v>2.8179771635792781</v>
      </c>
      <c r="BB53" s="157">
        <f t="shared" si="97"/>
        <v>2.7327061375359962</v>
      </c>
      <c r="BC53" s="52">
        <f t="shared" si="98"/>
        <v>-3.0259658291543468E-2</v>
      </c>
      <c r="BF53" s="105"/>
    </row>
    <row r="54" spans="1:58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202">
        <v>125652.07000000005</v>
      </c>
      <c r="P54" s="202">
        <v>176633.76999999993</v>
      </c>
      <c r="Q54" s="202">
        <v>137983.34999999992</v>
      </c>
      <c r="R54" s="52">
        <f t="shared" si="99"/>
        <v>-0.21881670758655056</v>
      </c>
      <c r="T54" s="109" t="s">
        <v>76</v>
      </c>
      <c r="U54" s="117">
        <v>16453.240000000009</v>
      </c>
      <c r="V54" s="154">
        <v>17348.706999999995</v>
      </c>
      <c r="W54" s="154">
        <v>21481.076000000001</v>
      </c>
      <c r="X54" s="154">
        <v>23047.187999999995</v>
      </c>
      <c r="Y54" s="154">
        <v>22346.683000000005</v>
      </c>
      <c r="Z54" s="154">
        <v>26898.605999999982</v>
      </c>
      <c r="AA54" s="154">
        <v>21576.277000000009</v>
      </c>
      <c r="AB54" s="154">
        <v>21389.478000000017</v>
      </c>
      <c r="AC54" s="154">
        <v>27604.588</v>
      </c>
      <c r="AD54" s="154">
        <v>27317.737999999994</v>
      </c>
      <c r="AE54" s="154">
        <v>32348.051999999996</v>
      </c>
      <c r="AF54" s="154">
        <v>41453.064999999973</v>
      </c>
      <c r="AG54" s="154">
        <v>37368.31299999998</v>
      </c>
      <c r="AH54" s="154">
        <v>37613.93</v>
      </c>
      <c r="AI54" s="154">
        <v>47865.241999999991</v>
      </c>
      <c r="AJ54" s="119">
        <v>41439.625999999989</v>
      </c>
      <c r="AK54" s="52">
        <f t="shared" si="100"/>
        <v>-0.13424388411114693</v>
      </c>
      <c r="AM54" s="198">
        <f t="shared" si="82"/>
        <v>1.9069227134443323</v>
      </c>
      <c r="AN54" s="157">
        <f t="shared" si="83"/>
        <v>1.915464103514757</v>
      </c>
      <c r="AO54" s="157">
        <f t="shared" si="84"/>
        <v>1.8761332001822941</v>
      </c>
      <c r="AP54" s="157">
        <f t="shared" si="85"/>
        <v>1.8126793237794652</v>
      </c>
      <c r="AQ54" s="157">
        <f t="shared" si="86"/>
        <v>2.2034024597762674</v>
      </c>
      <c r="AR54" s="157">
        <f t="shared" si="87"/>
        <v>1.9447659298682476</v>
      </c>
      <c r="AS54" s="157">
        <f t="shared" si="88"/>
        <v>2.43607496637682</v>
      </c>
      <c r="AT54" s="157">
        <f t="shared" si="89"/>
        <v>2.3737374992869791</v>
      </c>
      <c r="AU54" s="157">
        <f t="shared" si="90"/>
        <v>2.3781815706915439</v>
      </c>
      <c r="AV54" s="157">
        <f t="shared" si="91"/>
        <v>2.4789600355286541</v>
      </c>
      <c r="AW54" s="157">
        <f t="shared" si="92"/>
        <v>2.7486232264577093</v>
      </c>
      <c r="AX54" s="157">
        <f t="shared" si="93"/>
        <v>2.7144993314116017</v>
      </c>
      <c r="AY54" s="157">
        <f t="shared" si="94"/>
        <v>2.8724249818937571</v>
      </c>
      <c r="AZ54" s="157">
        <f t="shared" si="95"/>
        <v>2.9934986347618455</v>
      </c>
      <c r="BA54" s="157">
        <f t="shared" si="96"/>
        <v>2.7098579167505745</v>
      </c>
      <c r="BB54" s="157">
        <f t="shared" si="97"/>
        <v>3.0032337959616151</v>
      </c>
      <c r="BC54" s="52">
        <f t="shared" si="98"/>
        <v>0.10826245811545403</v>
      </c>
      <c r="BF54" s="105"/>
    </row>
    <row r="55" spans="1:58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202">
        <v>152996.03000000003</v>
      </c>
      <c r="P55" s="202">
        <v>159111.95000000001</v>
      </c>
      <c r="Q55" s="202">
        <v>171110.35999999987</v>
      </c>
      <c r="R55" s="52">
        <f t="shared" si="99"/>
        <v>7.5408603816368644E-2</v>
      </c>
      <c r="T55" s="109" t="s">
        <v>77</v>
      </c>
      <c r="U55" s="117">
        <v>18200.404999999999</v>
      </c>
      <c r="V55" s="154">
        <v>20446.271000000008</v>
      </c>
      <c r="W55" s="154">
        <v>22726.202999999998</v>
      </c>
      <c r="X55" s="154">
        <v>24859.089999999986</v>
      </c>
      <c r="Y55" s="154">
        <v>23995.31</v>
      </c>
      <c r="Z55" s="154">
        <v>23727.782000000003</v>
      </c>
      <c r="AA55" s="154">
        <v>22966.652000000002</v>
      </c>
      <c r="AB55" s="154">
        <v>30743.068000000036</v>
      </c>
      <c r="AC55" s="154">
        <v>29718.337</v>
      </c>
      <c r="AD55" s="154">
        <v>31960.788000000026</v>
      </c>
      <c r="AE55" s="154">
        <v>29316.248000000011</v>
      </c>
      <c r="AF55" s="154">
        <v>42035.093000000081</v>
      </c>
      <c r="AG55" s="154">
        <v>42292.586000000018</v>
      </c>
      <c r="AH55" s="154">
        <v>46244.032999999938</v>
      </c>
      <c r="AI55" s="154">
        <v>44660.271000000066</v>
      </c>
      <c r="AJ55" s="119">
        <v>45739.164999999979</v>
      </c>
      <c r="AK55" s="52">
        <f t="shared" si="100"/>
        <v>2.4157802356369745E-2</v>
      </c>
      <c r="AM55" s="198">
        <f t="shared" si="82"/>
        <v>1.7520340711061637</v>
      </c>
      <c r="AN55" s="157">
        <f t="shared" si="83"/>
        <v>1.7517428736684229</v>
      </c>
      <c r="AO55" s="157">
        <f t="shared" si="84"/>
        <v>1.726322321385233</v>
      </c>
      <c r="AP55" s="157">
        <f t="shared" si="85"/>
        <v>2.0015272066699175</v>
      </c>
      <c r="AQ55" s="157">
        <f t="shared" si="86"/>
        <v>2.0864842867894087</v>
      </c>
      <c r="AR55" s="157">
        <f t="shared" si="87"/>
        <v>2.3291488172697856</v>
      </c>
      <c r="AS55" s="157">
        <f t="shared" si="88"/>
        <v>2.331685483786639</v>
      </c>
      <c r="AT55" s="157">
        <f t="shared" si="89"/>
        <v>2.4456093561553693</v>
      </c>
      <c r="AU55" s="157">
        <f t="shared" si="90"/>
        <v>2.5166896261109475</v>
      </c>
      <c r="AV55" s="157">
        <f t="shared" si="91"/>
        <v>2.3149959655163963</v>
      </c>
      <c r="AW55" s="157">
        <f t="shared" si="92"/>
        <v>2.5229270215366979</v>
      </c>
      <c r="AX55" s="157">
        <f t="shared" si="93"/>
        <v>2.6525523763560646</v>
      </c>
      <c r="AY55" s="157">
        <f t="shared" si="94"/>
        <v>2.8703441202536228</v>
      </c>
      <c r="AZ55" s="157">
        <f t="shared" si="95"/>
        <v>3.0225642456212709</v>
      </c>
      <c r="BA55" s="157">
        <f t="shared" si="96"/>
        <v>2.8068458088785952</v>
      </c>
      <c r="BB55" s="157">
        <f t="shared" si="97"/>
        <v>2.6730798181945277</v>
      </c>
      <c r="BC55" s="52">
        <f t="shared" si="98"/>
        <v>-4.7657049867484681E-2</v>
      </c>
      <c r="BF55" s="105"/>
    </row>
    <row r="56" spans="1:58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202">
        <v>180205.36000000007</v>
      </c>
      <c r="P56" s="202">
        <v>143082.30999999997</v>
      </c>
      <c r="Q56" s="202"/>
      <c r="R56" s="52" t="str">
        <f t="shared" si="99"/>
        <v/>
      </c>
      <c r="T56" s="109" t="s">
        <v>78</v>
      </c>
      <c r="U56" s="117">
        <v>17415.862000000005</v>
      </c>
      <c r="V56" s="154">
        <v>20004.232999999982</v>
      </c>
      <c r="W56" s="154">
        <v>23077.424999999992</v>
      </c>
      <c r="X56" s="154">
        <v>20396.612000000005</v>
      </c>
      <c r="Y56" s="154">
        <v>22655.134000000016</v>
      </c>
      <c r="Z56" s="154">
        <v>25022.574999999983</v>
      </c>
      <c r="AA56" s="154">
        <v>20750.199000000015</v>
      </c>
      <c r="AB56" s="154">
        <v>28108.851999999995</v>
      </c>
      <c r="AC56" s="154">
        <v>27267.624</v>
      </c>
      <c r="AD56" s="154">
        <v>25611.110000000004</v>
      </c>
      <c r="AE56" s="154">
        <v>32107.317999999985</v>
      </c>
      <c r="AF56" s="154">
        <v>37813.970000000023</v>
      </c>
      <c r="AG56" s="154">
        <v>38238.688000000016</v>
      </c>
      <c r="AH56" s="154">
        <v>52513.994000000006</v>
      </c>
      <c r="AI56" s="154">
        <v>40020.670000000064</v>
      </c>
      <c r="AJ56" s="119"/>
      <c r="AK56" s="52" t="str">
        <f t="shared" si="100"/>
        <v/>
      </c>
      <c r="AM56" s="198">
        <f t="shared" si="82"/>
        <v>2.1642824699311363</v>
      </c>
      <c r="AN56" s="157">
        <f t="shared" si="83"/>
        <v>1.6258312843389231</v>
      </c>
      <c r="AO56" s="157">
        <f t="shared" si="84"/>
        <v>1.8444156881700937</v>
      </c>
      <c r="AP56" s="157">
        <f t="shared" si="85"/>
        <v>2.2679253964330508</v>
      </c>
      <c r="AQ56" s="157">
        <f t="shared" si="86"/>
        <v>1.9775145141985686</v>
      </c>
      <c r="AR56" s="157">
        <f t="shared" si="87"/>
        <v>2.2301042720461464</v>
      </c>
      <c r="AS56" s="157">
        <f t="shared" si="88"/>
        <v>2.4649217088977964</v>
      </c>
      <c r="AT56" s="157">
        <f t="shared" si="89"/>
        <v>2.2994092133916011</v>
      </c>
      <c r="AU56" s="157">
        <f t="shared" si="90"/>
        <v>2.5374049995421668</v>
      </c>
      <c r="AV56" s="157">
        <f t="shared" si="91"/>
        <v>2.5635245583717103</v>
      </c>
      <c r="AW56" s="157">
        <f t="shared" si="92"/>
        <v>2.3079094660369694</v>
      </c>
      <c r="AX56" s="157">
        <f t="shared" si="93"/>
        <v>2.6287498593130412</v>
      </c>
      <c r="AY56" s="157">
        <f t="shared" si="94"/>
        <v>2.8590970820133683</v>
      </c>
      <c r="AZ56" s="157">
        <f t="shared" si="95"/>
        <v>2.9141194246386446</v>
      </c>
      <c r="BA56" s="157">
        <f t="shared" si="96"/>
        <v>2.7970382921550589</v>
      </c>
      <c r="BB56" s="157"/>
      <c r="BC56" s="52" t="str">
        <f t="shared" si="98"/>
        <v/>
      </c>
      <c r="BF56" s="105"/>
    </row>
    <row r="57" spans="1:58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202">
        <v>174761.32000000004</v>
      </c>
      <c r="P57" s="202">
        <v>205744.03000000014</v>
      </c>
      <c r="Q57" s="202"/>
      <c r="R57" s="52" t="str">
        <f t="shared" si="99"/>
        <v/>
      </c>
      <c r="T57" s="109" t="s">
        <v>79</v>
      </c>
      <c r="U57" s="117">
        <v>21585.097000000031</v>
      </c>
      <c r="V57" s="154">
        <v>27388.943999999978</v>
      </c>
      <c r="W57" s="154">
        <v>30041.980000000014</v>
      </c>
      <c r="X57" s="154">
        <v>31158.237999999987</v>
      </c>
      <c r="Y57" s="154">
        <v>32854.051000000014</v>
      </c>
      <c r="Z57" s="154">
        <v>32382.404999999973</v>
      </c>
      <c r="AA57" s="154">
        <v>26168.737000000016</v>
      </c>
      <c r="AB57" s="154">
        <v>29583.368000000006</v>
      </c>
      <c r="AC57" s="154">
        <v>33476.61</v>
      </c>
      <c r="AD57" s="154">
        <v>36683.536999999989</v>
      </c>
      <c r="AE57" s="154">
        <v>47305.887999999992</v>
      </c>
      <c r="AF57" s="154">
        <v>47700.946000000025</v>
      </c>
      <c r="AG57" s="154">
        <v>48307.429000000018</v>
      </c>
      <c r="AH57" s="154">
        <v>53523.881999999991</v>
      </c>
      <c r="AI57" s="154">
        <v>57181.989000000023</v>
      </c>
      <c r="AJ57" s="119"/>
      <c r="AK57" s="52" t="str">
        <f t="shared" si="100"/>
        <v/>
      </c>
      <c r="AM57" s="198">
        <f t="shared" si="82"/>
        <v>1.78028436914874</v>
      </c>
      <c r="AN57" s="157">
        <f t="shared" si="83"/>
        <v>1.8490670998920886</v>
      </c>
      <c r="AO57" s="157">
        <f t="shared" si="84"/>
        <v>2.0713675613226452</v>
      </c>
      <c r="AP57" s="157">
        <f t="shared" si="85"/>
        <v>2.6398668876056313</v>
      </c>
      <c r="AQ57" s="157">
        <f t="shared" si="86"/>
        <v>2.1564433770399614</v>
      </c>
      <c r="AR57" s="157">
        <f t="shared" si="87"/>
        <v>2.2613040218962874</v>
      </c>
      <c r="AS57" s="157">
        <f t="shared" si="88"/>
        <v>2.3003462816760107</v>
      </c>
      <c r="AT57" s="157">
        <f t="shared" si="89"/>
        <v>2.695125703096739</v>
      </c>
      <c r="AU57" s="157">
        <f t="shared" si="90"/>
        <v>2.7967861439132284</v>
      </c>
      <c r="AV57" s="157">
        <f t="shared" si="91"/>
        <v>2.7346902490333531</v>
      </c>
      <c r="AW57" s="157">
        <f t="shared" si="92"/>
        <v>2.5669833050728972</v>
      </c>
      <c r="AX57" s="157">
        <f t="shared" si="93"/>
        <v>2.8743178526367079</v>
      </c>
      <c r="AY57" s="157">
        <f t="shared" si="94"/>
        <v>2.9092003555062247</v>
      </c>
      <c r="AZ57" s="157">
        <f t="shared" si="95"/>
        <v>3.0626846947596857</v>
      </c>
      <c r="BA57" s="157">
        <f t="shared" si="96"/>
        <v>2.7792781642315445</v>
      </c>
      <c r="BB57" s="157"/>
      <c r="BC57" s="52" t="str">
        <f t="shared" si="98"/>
        <v/>
      </c>
      <c r="BF57" s="105"/>
    </row>
    <row r="58" spans="1:58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202">
        <v>163701.74</v>
      </c>
      <c r="P58" s="202">
        <v>163396.68999999986</v>
      </c>
      <c r="Q58" s="202"/>
      <c r="R58" s="52" t="str">
        <f t="shared" si="99"/>
        <v/>
      </c>
      <c r="T58" s="109" t="s">
        <v>80</v>
      </c>
      <c r="U58" s="117">
        <v>17333.093000000012</v>
      </c>
      <c r="V58" s="154">
        <v>19429.269</v>
      </c>
      <c r="W58" s="154">
        <v>22173.393</v>
      </c>
      <c r="X58" s="154">
        <v>23485.576000000015</v>
      </c>
      <c r="Y58" s="154">
        <v>20594.052000000025</v>
      </c>
      <c r="Z58" s="154">
        <v>21320.543000000012</v>
      </c>
      <c r="AA58" s="154">
        <v>22518.471000000009</v>
      </c>
      <c r="AB58" s="154">
        <v>23832.374000000018</v>
      </c>
      <c r="AC58" s="154">
        <v>25445.677</v>
      </c>
      <c r="AD58" s="154">
        <v>24566.240999999998</v>
      </c>
      <c r="AE58" s="154">
        <v>31984.679000000015</v>
      </c>
      <c r="AF58" s="154">
        <v>35298.485999999997</v>
      </c>
      <c r="AG58" s="154">
        <v>41256.031000000025</v>
      </c>
      <c r="AH58" s="154">
        <v>40524.563000000024</v>
      </c>
      <c r="AI58" s="154">
        <v>43600.928999999946</v>
      </c>
      <c r="AJ58" s="119"/>
      <c r="AK58" s="52" t="str">
        <f t="shared" si="100"/>
        <v/>
      </c>
      <c r="AM58" s="198">
        <f t="shared" si="82"/>
        <v>1.6675286305808483</v>
      </c>
      <c r="AN58" s="157">
        <f t="shared" si="83"/>
        <v>1.5335201199016324</v>
      </c>
      <c r="AO58" s="157">
        <f t="shared" si="84"/>
        <v>1.7218122402971472</v>
      </c>
      <c r="AP58" s="157">
        <f t="shared" si="85"/>
        <v>2.1904030522566904</v>
      </c>
      <c r="AQ58" s="157">
        <f t="shared" si="86"/>
        <v>2.2098559498187784</v>
      </c>
      <c r="AR58" s="157">
        <f t="shared" si="87"/>
        <v>1.9543144793232015</v>
      </c>
      <c r="AS58" s="157">
        <f t="shared" si="88"/>
        <v>2.3412179443459293</v>
      </c>
      <c r="AT58" s="157">
        <f t="shared" si="89"/>
        <v>2.250318511572504</v>
      </c>
      <c r="AU58" s="157">
        <f t="shared" si="90"/>
        <v>2.5225098647387783</v>
      </c>
      <c r="AV58" s="157">
        <f t="shared" si="91"/>
        <v>2.5830822495328061</v>
      </c>
      <c r="AW58" s="157">
        <f t="shared" si="92"/>
        <v>2.554902722610267</v>
      </c>
      <c r="AX58" s="157">
        <f t="shared" si="93"/>
        <v>2.4572668535012139</v>
      </c>
      <c r="AY58" s="157">
        <f t="shared" si="94"/>
        <v>2.8936638936443257</v>
      </c>
      <c r="AZ58" s="157">
        <f t="shared" si="95"/>
        <v>2.4755120501468113</v>
      </c>
      <c r="BA58" s="157">
        <f t="shared" si="96"/>
        <v>2.6684095620296828</v>
      </c>
      <c r="BB58" s="157"/>
      <c r="BC58" s="52" t="str">
        <f t="shared" si="98"/>
        <v/>
      </c>
      <c r="BF58" s="105"/>
    </row>
    <row r="59" spans="1:58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202">
        <v>150651.25000000012</v>
      </c>
      <c r="P59" s="202">
        <v>150785.27999999985</v>
      </c>
      <c r="Q59" s="202"/>
      <c r="R59" s="52" t="str">
        <f t="shared" si="99"/>
        <v/>
      </c>
      <c r="T59" s="109" t="s">
        <v>81</v>
      </c>
      <c r="U59" s="117">
        <v>27788.44999999999</v>
      </c>
      <c r="V59" s="154">
        <v>28869.683000000026</v>
      </c>
      <c r="W59" s="154">
        <v>26669.555999999982</v>
      </c>
      <c r="X59" s="154">
        <v>36191.052999999971</v>
      </c>
      <c r="Y59" s="154">
        <v>36827.313000000016</v>
      </c>
      <c r="Z59" s="154">
        <v>34137.561000000023</v>
      </c>
      <c r="AA59" s="154">
        <v>30078.559999999987</v>
      </c>
      <c r="AB59" s="154">
        <v>32961.33</v>
      </c>
      <c r="AC59" s="154">
        <v>30391.468000000001</v>
      </c>
      <c r="AD59" s="154">
        <v>34622.571999999993</v>
      </c>
      <c r="AE59" s="154">
        <v>49065.408999999992</v>
      </c>
      <c r="AF59" s="154">
        <v>50534.001999999964</v>
      </c>
      <c r="AG59" s="154">
        <v>54674.304000000055</v>
      </c>
      <c r="AH59" s="154">
        <v>44696.855999999992</v>
      </c>
      <c r="AI59" s="154">
        <v>45783.379999999983</v>
      </c>
      <c r="AJ59" s="119"/>
      <c r="AK59" s="52" t="str">
        <f t="shared" si="100"/>
        <v/>
      </c>
      <c r="AM59" s="198">
        <f t="shared" si="82"/>
        <v>2.0176378539558204</v>
      </c>
      <c r="AN59" s="157">
        <f t="shared" si="83"/>
        <v>2.1322284964573752</v>
      </c>
      <c r="AO59" s="157">
        <f t="shared" si="84"/>
        <v>2.0698124355501131</v>
      </c>
      <c r="AP59" s="157">
        <f t="shared" si="85"/>
        <v>2.4195441735474672</v>
      </c>
      <c r="AQ59" s="157">
        <f t="shared" si="86"/>
        <v>2.2147954439362096</v>
      </c>
      <c r="AR59" s="157">
        <f t="shared" si="87"/>
        <v>2.4385642559372496</v>
      </c>
      <c r="AS59" s="157">
        <f t="shared" si="88"/>
        <v>2.6162790798815738</v>
      </c>
      <c r="AT59" s="157">
        <f t="shared" si="89"/>
        <v>2.741714467283753</v>
      </c>
      <c r="AU59" s="157">
        <f t="shared" si="90"/>
        <v>2.9662199105238427</v>
      </c>
      <c r="AV59" s="157">
        <f t="shared" si="91"/>
        <v>2.6555324622013563</v>
      </c>
      <c r="AW59" s="157">
        <f t="shared" si="92"/>
        <v>2.786435485029668</v>
      </c>
      <c r="AX59" s="157">
        <f t="shared" si="93"/>
        <v>3.3033356079417873</v>
      </c>
      <c r="AY59" s="157">
        <f t="shared" si="94"/>
        <v>2.9680519543547716</v>
      </c>
      <c r="AZ59" s="157">
        <f t="shared" si="95"/>
        <v>2.9669090697886649</v>
      </c>
      <c r="BA59" s="157">
        <f t="shared" si="96"/>
        <v>3.0363295409207067</v>
      </c>
      <c r="BB59" s="157"/>
      <c r="BC59" s="52" t="str">
        <f t="shared" si="98"/>
        <v/>
      </c>
      <c r="BF59" s="105"/>
    </row>
    <row r="60" spans="1:58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202">
        <v>155563.17000000001</v>
      </c>
      <c r="P60" s="202">
        <v>208810.1</v>
      </c>
      <c r="Q60" s="202"/>
      <c r="R60" s="52" t="str">
        <f t="shared" si="99"/>
        <v/>
      </c>
      <c r="T60" s="109" t="s">
        <v>82</v>
      </c>
      <c r="U60" s="117">
        <v>22777.257000000005</v>
      </c>
      <c r="V60" s="154">
        <v>31524.350999999995</v>
      </c>
      <c r="W60" s="154">
        <v>36803.372000000003</v>
      </c>
      <c r="X60" s="154">
        <v>39015.558000000005</v>
      </c>
      <c r="Y60" s="154">
        <v>41900.000000000029</v>
      </c>
      <c r="Z60" s="154">
        <v>32669.316000000006</v>
      </c>
      <c r="AA60" s="154">
        <v>30619.310999999994</v>
      </c>
      <c r="AB60" s="154">
        <v>36041.668000000012</v>
      </c>
      <c r="AC60" s="154">
        <v>37442.144</v>
      </c>
      <c r="AD60" s="154">
        <v>42329.99000000002</v>
      </c>
      <c r="AE60" s="154">
        <v>56468.258000000016</v>
      </c>
      <c r="AF60" s="154">
        <v>50409.224999999999</v>
      </c>
      <c r="AG60" s="154">
        <v>53916.488000000005</v>
      </c>
      <c r="AH60" s="154">
        <v>47790.303999999967</v>
      </c>
      <c r="AI60" s="154">
        <v>64675.570999999953</v>
      </c>
      <c r="AJ60" s="119"/>
      <c r="AK60" s="52" t="str">
        <f t="shared" si="100"/>
        <v/>
      </c>
      <c r="AM60" s="198">
        <f t="shared" si="82"/>
        <v>2.3647140718469641</v>
      </c>
      <c r="AN60" s="157">
        <f t="shared" si="83"/>
        <v>2.2614935016861302</v>
      </c>
      <c r="AO60" s="157">
        <f t="shared" si="84"/>
        <v>2.5580688905462297</v>
      </c>
      <c r="AP60" s="157">
        <f t="shared" si="85"/>
        <v>2.3603331049966276</v>
      </c>
      <c r="AQ60" s="157">
        <f t="shared" si="86"/>
        <v>2.5709811698639262</v>
      </c>
      <c r="AR60" s="157">
        <f t="shared" si="87"/>
        <v>2.426905203187177</v>
      </c>
      <c r="AS60" s="157">
        <f t="shared" si="88"/>
        <v>2.7569178405590455</v>
      </c>
      <c r="AT60" s="157">
        <f t="shared" si="89"/>
        <v>2.568696662723287</v>
      </c>
      <c r="AU60" s="157">
        <f t="shared" si="90"/>
        <v>2.9967018158701015</v>
      </c>
      <c r="AV60" s="157">
        <f t="shared" si="91"/>
        <v>2.6446157846551293</v>
      </c>
      <c r="AW60" s="157">
        <f t="shared" si="92"/>
        <v>2.8633281235413843</v>
      </c>
      <c r="AX60" s="157">
        <f t="shared" si="93"/>
        <v>3.0177047586960484</v>
      </c>
      <c r="AY60" s="157">
        <f t="shared" si="94"/>
        <v>3.1907721970477527</v>
      </c>
      <c r="AZ60" s="157">
        <f t="shared" si="95"/>
        <v>3.0720834500865446</v>
      </c>
      <c r="BA60" s="157">
        <f t="shared" si="96"/>
        <v>3.0973392091666039</v>
      </c>
      <c r="BB60" s="157"/>
      <c r="BC60" s="52" t="str">
        <f t="shared" si="98"/>
        <v/>
      </c>
      <c r="BF60" s="105"/>
    </row>
    <row r="61" spans="1:58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202">
        <v>150243.57999999981</v>
      </c>
      <c r="P61" s="202">
        <v>179860.61000000031</v>
      </c>
      <c r="Q61" s="202"/>
      <c r="R61" s="52" t="str">
        <f t="shared" si="99"/>
        <v/>
      </c>
      <c r="T61" s="109" t="s">
        <v>83</v>
      </c>
      <c r="U61" s="117">
        <v>25464.052000000007</v>
      </c>
      <c r="V61" s="154">
        <v>29523.48000000001</v>
      </c>
      <c r="W61" s="154">
        <v>31498.723000000002</v>
      </c>
      <c r="X61" s="154">
        <v>30997.326000000052</v>
      </c>
      <c r="Y61" s="154">
        <v>32940.034999999967</v>
      </c>
      <c r="Z61" s="154">
        <v>29831.125000000007</v>
      </c>
      <c r="AA61" s="154">
        <v>34519.751000000018</v>
      </c>
      <c r="AB61" s="154">
        <v>30903.571</v>
      </c>
      <c r="AC61" s="154">
        <v>32156.462</v>
      </c>
      <c r="AD61" s="154">
        <v>33336.43499999999</v>
      </c>
      <c r="AE61" s="154">
        <v>49473.65399999998</v>
      </c>
      <c r="AF61" s="154">
        <v>50897.267000000043</v>
      </c>
      <c r="AG61" s="154">
        <v>57319.255000000048</v>
      </c>
      <c r="AH61" s="154">
        <v>45087.425000000017</v>
      </c>
      <c r="AI61" s="154">
        <v>51767.552000000003</v>
      </c>
      <c r="AJ61" s="119"/>
      <c r="AK61" s="52" t="str">
        <f t="shared" si="100"/>
        <v/>
      </c>
      <c r="AM61" s="198">
        <f t="shared" ref="AM61:AN67" si="101">(U61/B61)*10</f>
        <v>1.9784200067392308</v>
      </c>
      <c r="AN61" s="157">
        <f t="shared" si="101"/>
        <v>1.9672226836151285</v>
      </c>
      <c r="AO61" s="157">
        <f t="shared" ref="AO61:AZ63" si="102">IF(W61="","",(W61/D61)*10)</f>
        <v>2.1967931517532344</v>
      </c>
      <c r="AP61" s="157">
        <f t="shared" si="102"/>
        <v>2.3729260081576027</v>
      </c>
      <c r="AQ61" s="157">
        <f t="shared" si="102"/>
        <v>2.4758168420606395</v>
      </c>
      <c r="AR61" s="157">
        <f t="shared" si="102"/>
        <v>2.4958910965727048</v>
      </c>
      <c r="AS61" s="157">
        <f t="shared" si="102"/>
        <v>2.8239750172941114</v>
      </c>
      <c r="AT61" s="157">
        <f t="shared" si="102"/>
        <v>2.95999563618712</v>
      </c>
      <c r="AU61" s="157">
        <f t="shared" si="102"/>
        <v>2.8613877922934243</v>
      </c>
      <c r="AV61" s="157">
        <f t="shared" si="102"/>
        <v>2.7146381384743794</v>
      </c>
      <c r="AW61" s="157">
        <f t="shared" si="102"/>
        <v>2.7936391721613445</v>
      </c>
      <c r="AX61" s="157">
        <f t="shared" si="102"/>
        <v>3.094595117974555</v>
      </c>
      <c r="AY61" s="157">
        <f t="shared" si="102"/>
        <v>2.9794973919702468</v>
      </c>
      <c r="AZ61" s="157">
        <f t="shared" si="102"/>
        <v>3.0009551822447307</v>
      </c>
      <c r="BA61" s="157">
        <f t="shared" ref="BA61:BA63" si="103">IF(AI61="","",(AI61/P61)*10)</f>
        <v>2.8782039602779013</v>
      </c>
      <c r="BB61" s="157" t="str">
        <f t="shared" ref="BB61:BB63" si="104">IF(AJ61="","",(AJ61/Q61)*10)</f>
        <v/>
      </c>
      <c r="BC61" s="52" t="str">
        <f t="shared" si="98"/>
        <v/>
      </c>
      <c r="BF61" s="105"/>
    </row>
    <row r="62" spans="1:58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203">
        <v>110623.55000000009</v>
      </c>
      <c r="P62" s="203">
        <v>118653.50999999991</v>
      </c>
      <c r="Q62" s="203"/>
      <c r="R62" s="52" t="str">
        <f t="shared" si="99"/>
        <v/>
      </c>
      <c r="T62" s="110" t="s">
        <v>84</v>
      </c>
      <c r="U62" s="196">
        <v>15596.707000000013</v>
      </c>
      <c r="V62" s="155">
        <v>18332.828999999987</v>
      </c>
      <c r="W62" s="155">
        <v>21648.361999999994</v>
      </c>
      <c r="X62" s="155">
        <v>20693.550999999999</v>
      </c>
      <c r="Y62" s="155">
        <v>23770.443999999989</v>
      </c>
      <c r="Z62" s="155">
        <v>22065.902999999984</v>
      </c>
      <c r="AA62" s="155">
        <v>24906.423000000003</v>
      </c>
      <c r="AB62" s="155">
        <v>28016.947000000004</v>
      </c>
      <c r="AC62" s="155">
        <v>26292.933000000001</v>
      </c>
      <c r="AD62" s="155">
        <v>27722.498999999978</v>
      </c>
      <c r="AE62" s="155">
        <v>34797.590000000011</v>
      </c>
      <c r="AF62" s="155">
        <v>34642.825000000055</v>
      </c>
      <c r="AG62" s="155">
        <v>33056.706999999988</v>
      </c>
      <c r="AH62" s="155">
        <v>35940.125999999989</v>
      </c>
      <c r="AI62" s="155">
        <v>37743.594000000026</v>
      </c>
      <c r="AJ62" s="123"/>
      <c r="AK62" s="52" t="str">
        <f t="shared" si="100"/>
        <v/>
      </c>
      <c r="AM62" s="198">
        <f t="shared" si="101"/>
        <v>2.0408556968710365</v>
      </c>
      <c r="AN62" s="157">
        <f t="shared" si="101"/>
        <v>1.8586959199657298</v>
      </c>
      <c r="AO62" s="157">
        <f t="shared" si="102"/>
        <v>2.3103681372605527</v>
      </c>
      <c r="AP62" s="157">
        <f t="shared" si="102"/>
        <v>2.494909882777443</v>
      </c>
      <c r="AQ62" s="157">
        <f t="shared" si="102"/>
        <v>2.357121537342076</v>
      </c>
      <c r="AR62" s="157">
        <f t="shared" si="102"/>
        <v>2.6659387435479127</v>
      </c>
      <c r="AS62" s="157">
        <f t="shared" si="102"/>
        <v>3.190162257970441</v>
      </c>
      <c r="AT62" s="157">
        <f t="shared" si="102"/>
        <v>3.0157583548138938</v>
      </c>
      <c r="AU62" s="157">
        <f t="shared" si="102"/>
        <v>3.3894753383554024</v>
      </c>
      <c r="AV62" s="157">
        <f t="shared" si="102"/>
        <v>3.080067195408315</v>
      </c>
      <c r="AW62" s="157">
        <f t="shared" si="102"/>
        <v>2.920769071613742</v>
      </c>
      <c r="AX62" s="157">
        <f t="shared" si="102"/>
        <v>2.7992960150697193</v>
      </c>
      <c r="AY62" s="157">
        <f t="shared" si="102"/>
        <v>3.0658930312246784</v>
      </c>
      <c r="AZ62" s="157">
        <f t="shared" si="102"/>
        <v>3.2488675331789625</v>
      </c>
      <c r="BA62" s="157">
        <f t="shared" si="103"/>
        <v>3.1809926229742431</v>
      </c>
      <c r="BB62" s="157" t="str">
        <f t="shared" si="104"/>
        <v/>
      </c>
      <c r="BC62" s="52" t="str">
        <f t="shared" si="98"/>
        <v/>
      </c>
      <c r="BF62" s="105"/>
    </row>
    <row r="63" spans="1:58" ht="20.100000000000001" customHeight="1" thickBot="1" x14ac:dyDescent="0.3">
      <c r="A63" s="35" t="str">
        <f>A19</f>
        <v>jan-maio</v>
      </c>
      <c r="B63" s="167">
        <f>SUM(B51:B55)</f>
        <v>424654.63000000012</v>
      </c>
      <c r="C63" s="168">
        <f t="shared" ref="C63:O63" si="105">SUM(C51:C55)</f>
        <v>475414.94000000006</v>
      </c>
      <c r="D63" s="168">
        <f t="shared" si="105"/>
        <v>587265.14999999991</v>
      </c>
      <c r="E63" s="168">
        <f t="shared" si="105"/>
        <v>558931.32999999996</v>
      </c>
      <c r="F63" s="168">
        <f t="shared" si="105"/>
        <v>528425.34999999974</v>
      </c>
      <c r="G63" s="168">
        <f t="shared" si="105"/>
        <v>554271.76</v>
      </c>
      <c r="H63" s="168">
        <f t="shared" si="105"/>
        <v>412253.46999999974</v>
      </c>
      <c r="I63" s="168">
        <f t="shared" si="105"/>
        <v>507184.56999999972</v>
      </c>
      <c r="J63" s="168">
        <f t="shared" si="105"/>
        <v>525074.59000000008</v>
      </c>
      <c r="K63" s="168">
        <f t="shared" si="105"/>
        <v>562839.61999999953</v>
      </c>
      <c r="L63" s="168">
        <f t="shared" si="105"/>
        <v>621511.77</v>
      </c>
      <c r="M63" s="168">
        <f t="shared" si="105"/>
        <v>717594.90999999968</v>
      </c>
      <c r="N63" s="168">
        <f t="shared" si="105"/>
        <v>689212.78999999957</v>
      </c>
      <c r="O63" s="168">
        <f t="shared" si="105"/>
        <v>691449.79</v>
      </c>
      <c r="P63" s="168">
        <f t="shared" ref="P63:Q63" si="106">SUM(P51:P55)</f>
        <v>747300.65999999992</v>
      </c>
      <c r="Q63" s="169">
        <f t="shared" si="106"/>
        <v>746406.55999999959</v>
      </c>
      <c r="R63" s="57">
        <f t="shared" si="99"/>
        <v>-1.1964394625321568E-3</v>
      </c>
      <c r="T63" s="109"/>
      <c r="U63" s="167">
        <f>SUM(U51:U55)</f>
        <v>80263.035000000003</v>
      </c>
      <c r="V63" s="168">
        <f t="shared" ref="V63:AJ63" si="107">SUM(V51:V55)</f>
        <v>90857.899000000005</v>
      </c>
      <c r="W63" s="168">
        <f t="shared" si="107"/>
        <v>105528.93000000002</v>
      </c>
      <c r="X63" s="168">
        <f t="shared" si="107"/>
        <v>111257.59399999997</v>
      </c>
      <c r="Y63" s="168">
        <f t="shared" si="107"/>
        <v>107790.605</v>
      </c>
      <c r="Z63" s="168">
        <f t="shared" si="107"/>
        <v>116217.08599999997</v>
      </c>
      <c r="AA63" s="168">
        <f t="shared" si="107"/>
        <v>103147.372</v>
      </c>
      <c r="AB63" s="168">
        <f t="shared" si="107"/>
        <v>126228.43800000002</v>
      </c>
      <c r="AC63" s="168">
        <f t="shared" si="107"/>
        <v>133666.524</v>
      </c>
      <c r="AD63" s="168">
        <f t="shared" si="107"/>
        <v>139600.00200000007</v>
      </c>
      <c r="AE63" s="168">
        <f t="shared" si="107"/>
        <v>161032.73800000007</v>
      </c>
      <c r="AF63" s="168">
        <f t="shared" si="107"/>
        <v>190494.54000000007</v>
      </c>
      <c r="AG63" s="168">
        <f t="shared" si="107"/>
        <v>194027.89600000007</v>
      </c>
      <c r="AH63" s="168">
        <f t="shared" si="107"/>
        <v>200143.50399999993</v>
      </c>
      <c r="AI63" s="168">
        <f t="shared" si="107"/>
        <v>209059.79100000011</v>
      </c>
      <c r="AJ63" s="169">
        <f t="shared" si="107"/>
        <v>207467.28999999992</v>
      </c>
      <c r="AK63" s="57">
        <f t="shared" si="100"/>
        <v>-7.6174428013285065E-3</v>
      </c>
      <c r="AM63" s="199">
        <f t="shared" si="101"/>
        <v>1.8900779440459647</v>
      </c>
      <c r="AN63" s="173">
        <f t="shared" si="101"/>
        <v>1.9111283923891831</v>
      </c>
      <c r="AO63" s="173">
        <f t="shared" si="102"/>
        <v>1.7969554297577515</v>
      </c>
      <c r="AP63" s="173">
        <f t="shared" si="102"/>
        <v>1.9905413783120722</v>
      </c>
      <c r="AQ63" s="173">
        <f t="shared" si="102"/>
        <v>2.0398454578305154</v>
      </c>
      <c r="AR63" s="173">
        <f t="shared" si="102"/>
        <v>2.0967527914465633</v>
      </c>
      <c r="AS63" s="173">
        <f t="shared" si="102"/>
        <v>2.502037690549944</v>
      </c>
      <c r="AT63" s="173">
        <f t="shared" si="102"/>
        <v>2.4888067474134732</v>
      </c>
      <c r="AU63" s="173">
        <f t="shared" si="102"/>
        <v>2.5456673498521414</v>
      </c>
      <c r="AV63" s="173">
        <f t="shared" si="102"/>
        <v>2.4802802972541302</v>
      </c>
      <c r="AW63" s="173">
        <f t="shared" si="102"/>
        <v>2.5909845279358112</v>
      </c>
      <c r="AX63" s="173">
        <f t="shared" si="102"/>
        <v>2.6546250167800123</v>
      </c>
      <c r="AY63" s="173">
        <f t="shared" si="102"/>
        <v>2.815210321329066</v>
      </c>
      <c r="AZ63" s="173">
        <f t="shared" si="102"/>
        <v>2.8945486265893567</v>
      </c>
      <c r="BA63" s="173">
        <f t="shared" si="103"/>
        <v>2.7975325352984455</v>
      </c>
      <c r="BB63" s="173">
        <f t="shared" si="104"/>
        <v>2.7795480522036149</v>
      </c>
      <c r="BC63" s="61">
        <f t="shared" si="98"/>
        <v>-6.4286948830469875E-3</v>
      </c>
      <c r="BF63" s="105"/>
    </row>
    <row r="64" spans="1:58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N64" si="108">SUM(E51:E53)</f>
        <v>307586.39999999991</v>
      </c>
      <c r="F64" s="154">
        <f t="shared" si="108"/>
        <v>312002.81999999983</v>
      </c>
      <c r="G64" s="154">
        <f t="shared" si="108"/>
        <v>314085.74999999994</v>
      </c>
      <c r="H64" s="154">
        <f t="shared" si="108"/>
        <v>225185.55999999994</v>
      </c>
      <c r="I64" s="154">
        <f t="shared" si="108"/>
        <v>291368.51999999996</v>
      </c>
      <c r="J64" s="154">
        <f t="shared" si="108"/>
        <v>290915.21000000002</v>
      </c>
      <c r="K64" s="154">
        <f t="shared" si="108"/>
        <v>314581.43999999971</v>
      </c>
      <c r="L64" s="154">
        <f t="shared" si="108"/>
        <v>387624.22000000009</v>
      </c>
      <c r="M64" s="154">
        <f t="shared" si="108"/>
        <v>406414.74999999977</v>
      </c>
      <c r="N64" s="154">
        <f t="shared" si="108"/>
        <v>411776.26999999984</v>
      </c>
      <c r="O64" s="154">
        <f t="shared" ref="O64:P64" si="109">SUM(O51:O53)</f>
        <v>412801.68999999994</v>
      </c>
      <c r="P64" s="154">
        <f t="shared" si="109"/>
        <v>411554.94000000006</v>
      </c>
      <c r="Q64" s="154">
        <f t="shared" ref="Q64" si="110">SUM(Q51:Q53)</f>
        <v>437312.8499999998</v>
      </c>
      <c r="R64" s="52">
        <f t="shared" si="99"/>
        <v>6.2586807972708908E-2</v>
      </c>
      <c r="T64" s="108" t="s">
        <v>85</v>
      </c>
      <c r="U64" s="117">
        <f>SUM(U51:U53)</f>
        <v>45609.39</v>
      </c>
      <c r="V64" s="154">
        <f>SUM(V51:V53)</f>
        <v>53062.921000000002</v>
      </c>
      <c r="W64" s="154">
        <f>SUM(W51:W53)</f>
        <v>61321.651000000027</v>
      </c>
      <c r="X64" s="154">
        <f>SUM(X51:X53)</f>
        <v>63351.315999999992</v>
      </c>
      <c r="Y64" s="154">
        <f t="shared" ref="Y64:AI64" si="111">SUM(Y51:Y53)</f>
        <v>61448.611999999994</v>
      </c>
      <c r="Z64" s="154">
        <f t="shared" si="111"/>
        <v>65590.697999999975</v>
      </c>
      <c r="AA64" s="154">
        <f t="shared" si="111"/>
        <v>58604.442999999985</v>
      </c>
      <c r="AB64" s="154">
        <f t="shared" si="111"/>
        <v>74095.891999999963</v>
      </c>
      <c r="AC64" s="154">
        <f t="shared" si="111"/>
        <v>76343.599000000002</v>
      </c>
      <c r="AD64" s="154">
        <f t="shared" si="111"/>
        <v>80321.476000000039</v>
      </c>
      <c r="AE64" s="154">
        <f t="shared" si="111"/>
        <v>99368.438000000038</v>
      </c>
      <c r="AF64" s="154">
        <f t="shared" si="111"/>
        <v>107006.38200000001</v>
      </c>
      <c r="AG64" s="154">
        <f t="shared" si="111"/>
        <v>114366.99700000009</v>
      </c>
      <c r="AH64" s="154">
        <f t="shared" ref="AH64" si="112">SUM(AH51:AH53)</f>
        <v>116285.541</v>
      </c>
      <c r="AI64" s="154">
        <f t="shared" si="111"/>
        <v>116534.27800000005</v>
      </c>
      <c r="AJ64" s="119">
        <f>IF(AJ53="","",SUM(AJ51:AJ53))</f>
        <v>120288.49899999995</v>
      </c>
      <c r="AK64" s="52">
        <f t="shared" si="100"/>
        <v>3.2215594110429048E-2</v>
      </c>
      <c r="AM64" s="197">
        <f t="shared" si="101"/>
        <v>1.9450344091466372</v>
      </c>
      <c r="AN64" s="156">
        <f t="shared" si="101"/>
        <v>1.9790475308153666</v>
      </c>
      <c r="AO64" s="156">
        <f t="shared" ref="AO64:AZ66" si="113">(W64/D64)*10</f>
        <v>1.7976382565582869</v>
      </c>
      <c r="AP64" s="156">
        <f t="shared" si="113"/>
        <v>2.0596266935079059</v>
      </c>
      <c r="AQ64" s="156">
        <f t="shared" si="113"/>
        <v>1.9694889937212756</v>
      </c>
      <c r="AR64" s="156">
        <f t="shared" si="113"/>
        <v>2.0883054388809423</v>
      </c>
      <c r="AS64" s="156">
        <f t="shared" si="113"/>
        <v>2.6024956040698171</v>
      </c>
      <c r="AT64" s="156">
        <f t="shared" si="113"/>
        <v>2.5430301118322589</v>
      </c>
      <c r="AU64" s="156">
        <f t="shared" si="113"/>
        <v>2.6242560160398627</v>
      </c>
      <c r="AV64" s="156">
        <f t="shared" si="113"/>
        <v>2.5532808292822393</v>
      </c>
      <c r="AW64" s="156">
        <f t="shared" si="113"/>
        <v>2.5635250036749513</v>
      </c>
      <c r="AX64" s="156">
        <f t="shared" si="113"/>
        <v>2.6329354926217627</v>
      </c>
      <c r="AY64" s="156">
        <f t="shared" si="113"/>
        <v>2.7774062113875608</v>
      </c>
      <c r="AZ64" s="156">
        <f t="shared" si="113"/>
        <v>2.8169831620602137</v>
      </c>
      <c r="BA64" s="156">
        <f t="shared" ref="BA64:BA66" si="114">(AI64/P64)*10</f>
        <v>2.8315606659951653</v>
      </c>
      <c r="BB64" s="156">
        <f t="shared" ref="BB64" si="115">(AJ64/Q64)*10</f>
        <v>2.7506280458029075</v>
      </c>
      <c r="BC64" s="61">
        <f t="shared" si="98"/>
        <v>-2.8582336647134356E-2</v>
      </c>
    </row>
    <row r="65" spans="1:55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N65" si="116">SUM(E54:E56)</f>
        <v>341280.04000000004</v>
      </c>
      <c r="F65" s="154">
        <f t="shared" si="116"/>
        <v>330986.2099999999</v>
      </c>
      <c r="G65" s="154">
        <f t="shared" si="116"/>
        <v>352389.62000000011</v>
      </c>
      <c r="H65" s="154">
        <f t="shared" si="116"/>
        <v>271249.88999999984</v>
      </c>
      <c r="I65" s="154">
        <f t="shared" si="116"/>
        <v>338059.84999999963</v>
      </c>
      <c r="J65" s="154">
        <f t="shared" si="116"/>
        <v>341622.02</v>
      </c>
      <c r="K65" s="154">
        <f t="shared" si="116"/>
        <v>348164.02999999968</v>
      </c>
      <c r="L65" s="154">
        <f t="shared" si="116"/>
        <v>373006.16999999981</v>
      </c>
      <c r="M65" s="154">
        <f t="shared" si="116"/>
        <v>455027.89</v>
      </c>
      <c r="N65" s="154">
        <f t="shared" si="116"/>
        <v>411180.44999999978</v>
      </c>
      <c r="O65" s="154">
        <f t="shared" ref="O65:P65" si="117">SUM(O54:O56)</f>
        <v>458853.4600000002</v>
      </c>
      <c r="P65" s="154">
        <f t="shared" si="117"/>
        <v>478828.02999999991</v>
      </c>
      <c r="Q65" s="154" t="str">
        <f>IF(Q56="","",SUM(Q54:Q56))</f>
        <v/>
      </c>
      <c r="R65" s="52" t="str">
        <f t="shared" si="99"/>
        <v/>
      </c>
      <c r="T65" s="109" t="s">
        <v>86</v>
      </c>
      <c r="U65" s="117">
        <f>SUM(U54:U56)</f>
        <v>52069.507000000012</v>
      </c>
      <c r="V65" s="154">
        <f>SUM(V54:V56)</f>
        <v>57799.210999999981</v>
      </c>
      <c r="W65" s="154">
        <f>SUM(W54:W56)</f>
        <v>67284.703999999983</v>
      </c>
      <c r="X65" s="154">
        <f>SUM(X54:X56)</f>
        <v>68302.889999999985</v>
      </c>
      <c r="Y65" s="154">
        <f t="shared" ref="Y65:AI65" si="118">SUM(Y54:Y56)</f>
        <v>68997.127000000022</v>
      </c>
      <c r="Z65" s="154">
        <f t="shared" si="118"/>
        <v>75648.96299999996</v>
      </c>
      <c r="AA65" s="154">
        <f t="shared" si="118"/>
        <v>65293.128000000026</v>
      </c>
      <c r="AB65" s="154">
        <f t="shared" si="118"/>
        <v>80241.398000000045</v>
      </c>
      <c r="AC65" s="154">
        <f t="shared" si="118"/>
        <v>84590.548999999999</v>
      </c>
      <c r="AD65" s="154">
        <f t="shared" si="118"/>
        <v>84889.636000000028</v>
      </c>
      <c r="AE65" s="154">
        <f t="shared" si="118"/>
        <v>93771.617999999988</v>
      </c>
      <c r="AF65" s="154">
        <f t="shared" si="118"/>
        <v>121302.12800000008</v>
      </c>
      <c r="AG65" s="154">
        <f t="shared" si="118"/>
        <v>117899.58700000003</v>
      </c>
      <c r="AH65" s="154">
        <f t="shared" ref="AH65" si="119">SUM(AH54:AH56)</f>
        <v>136371.95699999994</v>
      </c>
      <c r="AI65" s="154">
        <f t="shared" si="118"/>
        <v>132546.18300000014</v>
      </c>
      <c r="AJ65" s="119" t="str">
        <f>IF(AJ56="","",SUM(AJ54:AJ56))</f>
        <v/>
      </c>
      <c r="AK65" s="52" t="str">
        <f t="shared" si="100"/>
        <v/>
      </c>
      <c r="AM65" s="198">
        <f t="shared" si="101"/>
        <v>1.9239920608248851</v>
      </c>
      <c r="AN65" s="157">
        <f t="shared" si="101"/>
        <v>1.7497338733485361</v>
      </c>
      <c r="AO65" s="157">
        <f t="shared" si="113"/>
        <v>1.8123227987763368</v>
      </c>
      <c r="AP65" s="157">
        <f t="shared" si="113"/>
        <v>2.0013737105750451</v>
      </c>
      <c r="AQ65" s="157">
        <f t="shared" si="113"/>
        <v>2.0845921949437121</v>
      </c>
      <c r="AR65" s="157">
        <f t="shared" si="113"/>
        <v>2.1467420918924893</v>
      </c>
      <c r="AS65" s="157">
        <f t="shared" si="113"/>
        <v>2.4071209024269122</v>
      </c>
      <c r="AT65" s="157">
        <f t="shared" si="113"/>
        <v>2.3735855648045794</v>
      </c>
      <c r="AU65" s="157">
        <f t="shared" si="113"/>
        <v>2.4761445119960355</v>
      </c>
      <c r="AV65" s="157">
        <f t="shared" si="113"/>
        <v>2.4382081055300313</v>
      </c>
      <c r="AW65" s="157">
        <f t="shared" si="113"/>
        <v>2.5139428122596481</v>
      </c>
      <c r="AX65" s="157">
        <f t="shared" si="113"/>
        <v>2.6658174293448273</v>
      </c>
      <c r="AY65" s="157">
        <f t="shared" si="113"/>
        <v>2.8673441794229291</v>
      </c>
      <c r="AZ65" s="157">
        <f t="shared" si="113"/>
        <v>2.972015444756587</v>
      </c>
      <c r="BA65" s="157">
        <f t="shared" si="114"/>
        <v>2.7681375085748461</v>
      </c>
      <c r="BB65" s="157" t="str">
        <f>IF(AJ65="","",(AJ65/Q65)*10)</f>
        <v/>
      </c>
      <c r="BC65" s="52" t="str">
        <f t="shared" si="98"/>
        <v/>
      </c>
    </row>
    <row r="66" spans="1:55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N66" si="120">SUM(E57:E59)</f>
        <v>374827.90000000014</v>
      </c>
      <c r="F66" s="154">
        <f t="shared" si="120"/>
        <v>411823.39999999991</v>
      </c>
      <c r="G66" s="154">
        <f t="shared" si="120"/>
        <v>392287.49999999988</v>
      </c>
      <c r="H66" s="154">
        <f t="shared" si="120"/>
        <v>324909.64999999991</v>
      </c>
      <c r="I66" s="154">
        <f t="shared" si="120"/>
        <v>335894.45999999973</v>
      </c>
      <c r="J66" s="154">
        <f t="shared" si="120"/>
        <v>323029.73000000004</v>
      </c>
      <c r="K66" s="154">
        <f t="shared" si="120"/>
        <v>359624.85999999987</v>
      </c>
      <c r="L66" s="154">
        <f t="shared" si="120"/>
        <v>485561.99000000028</v>
      </c>
      <c r="M66" s="154">
        <f t="shared" si="120"/>
        <v>462583.7999999997</v>
      </c>
      <c r="N66" s="154">
        <f t="shared" si="120"/>
        <v>492833.60999999993</v>
      </c>
      <c r="O66" s="154">
        <f t="shared" ref="O66:P66" si="121">SUM(O57:O59)</f>
        <v>489114.31000000017</v>
      </c>
      <c r="P66" s="154">
        <f t="shared" si="121"/>
        <v>519925.99999999983</v>
      </c>
      <c r="Q66" s="154" t="str">
        <f>IF(Q59="","",SUM(Q57:Q59))</f>
        <v/>
      </c>
      <c r="R66" s="52" t="str">
        <f t="shared" si="99"/>
        <v/>
      </c>
      <c r="T66" s="109" t="s">
        <v>87</v>
      </c>
      <c r="U66" s="117">
        <f>SUM(U57:U59)</f>
        <v>66706.640000000043</v>
      </c>
      <c r="V66" s="154">
        <f>SUM(V57:V59)</f>
        <v>75687.896000000008</v>
      </c>
      <c r="W66" s="154">
        <f>SUM(W57:W59)</f>
        <v>78884.929000000004</v>
      </c>
      <c r="X66" s="154">
        <f>SUM(X57:X59)</f>
        <v>90834.866999999969</v>
      </c>
      <c r="Y66" s="154">
        <f t="shared" ref="Y66:AI66" si="122">SUM(Y57:Y59)</f>
        <v>90275.416000000056</v>
      </c>
      <c r="Z66" s="154">
        <f t="shared" si="122"/>
        <v>87840.50900000002</v>
      </c>
      <c r="AA66" s="154">
        <f t="shared" si="122"/>
        <v>78765.768000000011</v>
      </c>
      <c r="AB66" s="154">
        <f t="shared" si="122"/>
        <v>86377.072000000029</v>
      </c>
      <c r="AC66" s="154">
        <f t="shared" si="122"/>
        <v>89313.755000000005</v>
      </c>
      <c r="AD66" s="154">
        <f t="shared" si="122"/>
        <v>95872.349999999977</v>
      </c>
      <c r="AE66" s="154">
        <f t="shared" si="122"/>
        <v>128355.976</v>
      </c>
      <c r="AF66" s="154">
        <f t="shared" si="122"/>
        <v>133533.43400000001</v>
      </c>
      <c r="AG66" s="154">
        <f t="shared" si="122"/>
        <v>144237.76400000011</v>
      </c>
      <c r="AH66" s="154">
        <f t="shared" ref="AH66" si="123">SUM(AH57:AH59)</f>
        <v>138745.30100000001</v>
      </c>
      <c r="AI66" s="154">
        <f t="shared" si="122"/>
        <v>146566.29799999995</v>
      </c>
      <c r="AJ66" s="119" t="str">
        <f>IF(AJ59="","",SUM(AJ57:AJ59))</f>
        <v/>
      </c>
      <c r="AK66" s="52" t="str">
        <f t="shared" si="100"/>
        <v/>
      </c>
      <c r="AM66" s="198">
        <f t="shared" si="101"/>
        <v>1.8380654168220978</v>
      </c>
      <c r="AN66" s="157">
        <f t="shared" si="101"/>
        <v>1.8450697519866253</v>
      </c>
      <c r="AO66" s="157">
        <f t="shared" si="113"/>
        <v>1.959075682997454</v>
      </c>
      <c r="AP66" s="157">
        <f t="shared" si="113"/>
        <v>2.4233752876986996</v>
      </c>
      <c r="AQ66" s="157">
        <f t="shared" si="113"/>
        <v>2.1920904931579916</v>
      </c>
      <c r="AR66" s="157">
        <f t="shared" si="113"/>
        <v>2.2391870503138653</v>
      </c>
      <c r="AS66" s="157">
        <f t="shared" si="113"/>
        <v>2.4242360299240122</v>
      </c>
      <c r="AT66" s="157">
        <f t="shared" si="113"/>
        <v>2.5715539339350846</v>
      </c>
      <c r="AU66" s="157">
        <f t="shared" si="113"/>
        <v>2.764877245199691</v>
      </c>
      <c r="AV66" s="157">
        <f t="shared" si="113"/>
        <v>2.6658988480384815</v>
      </c>
      <c r="AW66" s="157">
        <f t="shared" si="113"/>
        <v>2.643451889634111</v>
      </c>
      <c r="AX66" s="157">
        <f t="shared" si="113"/>
        <v>2.8866863474250524</v>
      </c>
      <c r="AY66" s="157">
        <f t="shared" si="113"/>
        <v>2.9267030712454885</v>
      </c>
      <c r="AZ66" s="157">
        <f t="shared" si="113"/>
        <v>2.836664112321718</v>
      </c>
      <c r="BA66" s="157">
        <f t="shared" si="114"/>
        <v>2.8189838169277937</v>
      </c>
      <c r="BB66" s="157" t="str">
        <f t="shared" ref="BB66:BB67" si="124">IF(AJ66="","",(AJ66/Q66)*10)</f>
        <v/>
      </c>
      <c r="BC66" s="52" t="str">
        <f t="shared" si="98"/>
        <v/>
      </c>
    </row>
    <row r="67" spans="1:55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N67" si="125">IF(E62="","",SUM(E60:E62))</f>
        <v>378869.0400000001</v>
      </c>
      <c r="F67" s="155">
        <f t="shared" si="125"/>
        <v>396865.16000000021</v>
      </c>
      <c r="G67" s="155">
        <f t="shared" si="125"/>
        <v>336903.74</v>
      </c>
      <c r="H67" s="155">
        <f t="shared" si="125"/>
        <v>311374.30999999976</v>
      </c>
      <c r="I67" s="155">
        <f t="shared" si="125"/>
        <v>337617.05000000005</v>
      </c>
      <c r="J67" s="155">
        <f t="shared" si="125"/>
        <v>314897.43999999994</v>
      </c>
      <c r="K67" s="155">
        <f t="shared" si="125"/>
        <v>372869.66999999981</v>
      </c>
      <c r="L67" s="155">
        <f t="shared" si="125"/>
        <v>493444.35000000033</v>
      </c>
      <c r="M67" s="155">
        <f t="shared" si="125"/>
        <v>455271.89999999967</v>
      </c>
      <c r="N67" s="155">
        <f t="shared" si="125"/>
        <v>469176.04999999987</v>
      </c>
      <c r="O67" s="155">
        <f t="shared" ref="O67:P67" si="126">IF(O62="","",SUM(O60:O62))</f>
        <v>416430.29999999993</v>
      </c>
      <c r="P67" s="155">
        <f t="shared" si="126"/>
        <v>507324.2200000002</v>
      </c>
      <c r="Q67" s="155" t="str">
        <f>IF(Q62="","",SUM(Q60:Q62))</f>
        <v/>
      </c>
      <c r="R67" s="55" t="str">
        <f t="shared" si="99"/>
        <v/>
      </c>
      <c r="T67" s="110" t="s">
        <v>88</v>
      </c>
      <c r="U67" s="196">
        <f>SUM(U60:U62)</f>
        <v>63838.016000000018</v>
      </c>
      <c r="V67" s="155">
        <f>SUM(V60:V62)</f>
        <v>79380.659999999989</v>
      </c>
      <c r="W67" s="155">
        <f>IF(W62="","",SUM(W60:W62))</f>
        <v>89950.456999999995</v>
      </c>
      <c r="X67" s="155">
        <f>IF(X62="","",SUM(X60:X62))</f>
        <v>90706.435000000056</v>
      </c>
      <c r="Y67" s="155">
        <f t="shared" ref="Y67:AJ67" si="127">IF(Y62="","",SUM(Y60:Y62))</f>
        <v>98610.478999999992</v>
      </c>
      <c r="Z67" s="155">
        <f t="shared" si="127"/>
        <v>84566.343999999997</v>
      </c>
      <c r="AA67" s="155">
        <f t="shared" si="127"/>
        <v>90045.485000000015</v>
      </c>
      <c r="AB67" s="155">
        <f t="shared" si="127"/>
        <v>94962.186000000016</v>
      </c>
      <c r="AC67" s="155">
        <f t="shared" si="127"/>
        <v>95891.539000000004</v>
      </c>
      <c r="AD67" s="155">
        <f t="shared" si="127"/>
        <v>103388.924</v>
      </c>
      <c r="AE67" s="155">
        <f t="shared" si="127"/>
        <v>140739.50200000001</v>
      </c>
      <c r="AF67" s="155">
        <f t="shared" si="127"/>
        <v>135949.3170000001</v>
      </c>
      <c r="AG67" s="155">
        <f t="shared" si="127"/>
        <v>144292.45000000004</v>
      </c>
      <c r="AH67" s="155">
        <f t="shared" ref="AH67" si="128">IF(AH62="","",SUM(AH60:AH62))</f>
        <v>128817.85499999998</v>
      </c>
      <c r="AI67" s="155">
        <f t="shared" si="127"/>
        <v>154186.717</v>
      </c>
      <c r="AJ67" s="123" t="str">
        <f t="shared" si="127"/>
        <v/>
      </c>
      <c r="AK67" s="55" t="str">
        <f t="shared" si="100"/>
        <v/>
      </c>
      <c r="AM67" s="200">
        <f t="shared" si="101"/>
        <v>2.1176785143360082</v>
      </c>
      <c r="AN67" s="158">
        <f t="shared" si="101"/>
        <v>2.0453352071175841</v>
      </c>
      <c r="AO67" s="158">
        <f t="shared" ref="AO67:AZ67" si="129">IF(W62="","",(W67/D67)*10)</f>
        <v>2.3611669003409426</v>
      </c>
      <c r="AP67" s="158">
        <f t="shared" si="129"/>
        <v>2.3941369028200361</v>
      </c>
      <c r="AQ67" s="158">
        <f t="shared" si="129"/>
        <v>2.4847350923925884</v>
      </c>
      <c r="AR67" s="158">
        <f t="shared" si="129"/>
        <v>2.5101040433685897</v>
      </c>
      <c r="AS67" s="158">
        <f t="shared" si="129"/>
        <v>2.8918726467832263</v>
      </c>
      <c r="AT67" s="158">
        <f t="shared" si="129"/>
        <v>2.8127189074129992</v>
      </c>
      <c r="AU67" s="158">
        <f t="shared" si="129"/>
        <v>3.045167309076886</v>
      </c>
      <c r="AV67" s="158">
        <f t="shared" si="129"/>
        <v>2.7727898597920304</v>
      </c>
      <c r="AW67" s="158">
        <f t="shared" si="129"/>
        <v>2.852185905056972</v>
      </c>
      <c r="AX67" s="158">
        <f t="shared" si="129"/>
        <v>2.9861126285193573</v>
      </c>
      <c r="AY67" s="158">
        <f t="shared" si="129"/>
        <v>3.0754436421040694</v>
      </c>
      <c r="AZ67" s="158">
        <f t="shared" si="129"/>
        <v>3.093383334497994</v>
      </c>
      <c r="BA67" s="158">
        <f t="shared" ref="BA67" si="130">IF(AI62="","",(AI67/P67)*10)</f>
        <v>3.0392145874683441</v>
      </c>
      <c r="BB67" s="303" t="str">
        <f t="shared" si="124"/>
        <v/>
      </c>
      <c r="BC67" s="55" t="str">
        <f t="shared" si="98"/>
        <v/>
      </c>
    </row>
    <row r="68" spans="1:55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P68" s="119"/>
      <c r="Q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</row>
  </sheetData>
  <mergeCells count="24">
    <mergeCell ref="AM48:BB48"/>
    <mergeCell ref="BC48:BC49"/>
    <mergeCell ref="A48:A49"/>
    <mergeCell ref="B48:Q48"/>
    <mergeCell ref="R48:R49"/>
    <mergeCell ref="T48:T49"/>
    <mergeCell ref="U48:AJ48"/>
    <mergeCell ref="AK48:AK49"/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20:O23 Q20 B42:N45 O42:O45 U43:AH45 B64:O67 U64:AI67 U42:AG42 U63 U19:AJ23 B19:Q19 C41:P41 Q42:Q45 B63:P63 P64:P67 Q64:Q65 AJ64:AJ65 P20:P2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8BCDCEAD-5C4C-4E32-B29F-C660A91D5D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141B6E63-E2E8-4A2C-890A-51D7C93EC6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163425CA-2F84-47B4-9147-5552B1E3D27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EE184354-002F-4273-9131-1647D37378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72C6261A-9F47-492C-A85C-83F9BEE499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F4B6B522-4152-4719-BED7-237DB88C5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4F385933-1276-409F-B758-292E60CF23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88FA91D6-6847-499C-B3F4-1AD995D33CD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94A2CF14-3F08-4E48-A860-A2DBE937C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1F998-E955-4669-9D3B-DB951B0F03B3}">
  <sheetPr>
    <pageSetUpPr fitToPage="1"/>
  </sheetPr>
  <dimension ref="A1:BF70"/>
  <sheetViews>
    <sheetView showGridLines="0" topLeftCell="N33" zoomScaleNormal="100" workbookViewId="0">
      <selection activeCell="AI41" sqref="AI41"/>
    </sheetView>
  </sheetViews>
  <sheetFormatPr defaultRowHeight="15" x14ac:dyDescent="0.25"/>
  <cols>
    <col min="1" max="1" width="18.7109375" customWidth="1"/>
    <col min="18" max="18" width="10.140625" customWidth="1"/>
    <col min="19" max="19" width="1.7109375" customWidth="1"/>
    <col min="20" max="20" width="18.7109375" hidden="1" customWidth="1"/>
    <col min="37" max="37" width="10" customWidth="1"/>
    <col min="38" max="38" width="1.7109375" customWidth="1"/>
    <col min="55" max="55" width="10" customWidth="1"/>
    <col min="57" max="58" width="9.140625" style="101"/>
  </cols>
  <sheetData>
    <row r="1" spans="1:58" ht="15.75" x14ac:dyDescent="0.25">
      <c r="A1" s="4" t="s">
        <v>100</v>
      </c>
    </row>
    <row r="3" spans="1:58" ht="15.75" thickBot="1" x14ac:dyDescent="0.3">
      <c r="R3" s="205" t="s">
        <v>1</v>
      </c>
      <c r="AK3" s="289">
        <v>1000</v>
      </c>
      <c r="BC3" s="289" t="s">
        <v>47</v>
      </c>
    </row>
    <row r="4" spans="1:58" ht="20.100000000000001" customHeight="1" x14ac:dyDescent="0.25">
      <c r="A4" s="350" t="s">
        <v>3</v>
      </c>
      <c r="B4" s="352" t="s">
        <v>71</v>
      </c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7"/>
      <c r="R4" s="355" t="s">
        <v>149</v>
      </c>
      <c r="T4" s="353" t="s">
        <v>3</v>
      </c>
      <c r="U4" s="345" t="s">
        <v>71</v>
      </c>
      <c r="V4" s="346"/>
      <c r="W4" s="346"/>
      <c r="X4" s="346"/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7"/>
      <c r="AK4" s="357" t="s">
        <v>149</v>
      </c>
      <c r="AM4" s="345" t="s">
        <v>71</v>
      </c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7"/>
      <c r="BC4" s="355" t="s">
        <v>149</v>
      </c>
    </row>
    <row r="5" spans="1:58" ht="20.100000000000001" customHeight="1" thickBot="1" x14ac:dyDescent="0.3">
      <c r="A5" s="351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5">
        <v>2023</v>
      </c>
      <c r="P5" s="135">
        <v>2024</v>
      </c>
      <c r="Q5" s="133">
        <v>2025</v>
      </c>
      <c r="R5" s="356"/>
      <c r="T5" s="354"/>
      <c r="U5" s="25">
        <v>2010</v>
      </c>
      <c r="V5" s="135">
        <v>2011</v>
      </c>
      <c r="W5" s="135">
        <v>2012</v>
      </c>
      <c r="X5" s="135">
        <v>2013</v>
      </c>
      <c r="Y5" s="135">
        <v>2014</v>
      </c>
      <c r="Z5" s="135">
        <v>2015</v>
      </c>
      <c r="AA5" s="135">
        <v>2016</v>
      </c>
      <c r="AB5" s="135">
        <v>2017</v>
      </c>
      <c r="AC5" s="135">
        <v>2018</v>
      </c>
      <c r="AD5" s="135">
        <v>2019</v>
      </c>
      <c r="AE5" s="135">
        <v>2020</v>
      </c>
      <c r="AF5" s="135">
        <v>2021</v>
      </c>
      <c r="AG5" s="135">
        <v>2022</v>
      </c>
      <c r="AH5" s="135">
        <v>2023</v>
      </c>
      <c r="AI5" s="135">
        <v>2024</v>
      </c>
      <c r="AJ5" s="133">
        <v>2025</v>
      </c>
      <c r="AK5" s="358"/>
      <c r="AM5" s="25">
        <v>2010</v>
      </c>
      <c r="AN5" s="135">
        <v>2011</v>
      </c>
      <c r="AO5" s="135">
        <v>2012</v>
      </c>
      <c r="AP5" s="135">
        <v>2013</v>
      </c>
      <c r="AQ5" s="135">
        <v>2014</v>
      </c>
      <c r="AR5" s="135">
        <v>2015</v>
      </c>
      <c r="AS5" s="135">
        <v>2016</v>
      </c>
      <c r="AT5" s="135">
        <v>2017</v>
      </c>
      <c r="AU5" s="135">
        <v>2018</v>
      </c>
      <c r="AV5" s="135">
        <v>2019</v>
      </c>
      <c r="AW5" s="135">
        <v>2020</v>
      </c>
      <c r="AX5" s="135">
        <v>2021</v>
      </c>
      <c r="AY5" s="135">
        <v>2022</v>
      </c>
      <c r="AZ5" s="135">
        <v>2023</v>
      </c>
      <c r="BA5" s="135">
        <v>2024</v>
      </c>
      <c r="BB5" s="133">
        <v>2025</v>
      </c>
      <c r="BC5" s="356"/>
      <c r="BE5" s="290">
        <v>2013</v>
      </c>
      <c r="BF5" s="290">
        <v>2014</v>
      </c>
    </row>
    <row r="6" spans="1:58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3"/>
      <c r="Q6" s="293"/>
      <c r="R6" s="294"/>
      <c r="T6" s="291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3"/>
      <c r="AH6" s="293"/>
      <c r="AI6" s="293"/>
      <c r="AJ6" s="293"/>
      <c r="AK6" s="294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0"/>
      <c r="AX6" s="290"/>
      <c r="AY6" s="290"/>
      <c r="AZ6" s="290"/>
      <c r="BA6" s="290"/>
      <c r="BB6" s="290"/>
      <c r="BC6" s="292"/>
    </row>
    <row r="7" spans="1:58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204">
        <v>210798.97</v>
      </c>
      <c r="P7" s="204">
        <v>172338.33999999997</v>
      </c>
      <c r="Q7" s="112">
        <v>156395.9099999998</v>
      </c>
      <c r="R7" s="61">
        <f>IF(Q7="","",(Q7-P7)/P7)</f>
        <v>-9.2506577468485368E-2</v>
      </c>
      <c r="T7" s="109" t="s">
        <v>73</v>
      </c>
      <c r="U7" s="39">
        <v>5046.811999999999</v>
      </c>
      <c r="V7" s="153">
        <v>5419.8780000000006</v>
      </c>
      <c r="W7" s="153">
        <v>5376.692</v>
      </c>
      <c r="X7" s="153">
        <v>8185.9700000000021</v>
      </c>
      <c r="Y7" s="153">
        <v>9253.7109999999993</v>
      </c>
      <c r="Z7" s="153">
        <v>8018.4579999999987</v>
      </c>
      <c r="AA7" s="153">
        <v>7549.5260000000026</v>
      </c>
      <c r="AB7" s="153">
        <v>9256.76</v>
      </c>
      <c r="AC7" s="153">
        <v>8429.6530000000002</v>
      </c>
      <c r="AD7" s="153">
        <v>12162.242999999999</v>
      </c>
      <c r="AE7" s="153">
        <v>14395.186999999998</v>
      </c>
      <c r="AF7" s="153">
        <v>11537.55599999999</v>
      </c>
      <c r="AG7" s="153">
        <v>12256.628999999999</v>
      </c>
      <c r="AH7" s="153">
        <v>14702.600000000002</v>
      </c>
      <c r="AI7" s="153">
        <v>11238.355</v>
      </c>
      <c r="AJ7" s="112">
        <v>12093.029000000004</v>
      </c>
      <c r="AK7" s="61">
        <f>IF(AJ7="","",(AJ7-AI7)/AI7)</f>
        <v>7.6049742155324743E-2</v>
      </c>
      <c r="AM7" s="124">
        <f t="shared" ref="AM7:AM16" si="0">(U7/B7)*10</f>
        <v>0.44977207995742902</v>
      </c>
      <c r="AN7" s="156">
        <f t="shared" ref="AN7:AN16" si="1">(V7/C7)*10</f>
        <v>0.43216420185329257</v>
      </c>
      <c r="AO7" s="156">
        <f t="shared" ref="AO7:AO16" si="2">(W7/D7)*10</f>
        <v>0.48157310832003042</v>
      </c>
      <c r="AP7" s="156">
        <f t="shared" ref="AP7:AP16" si="3">(X7/E7)*10</f>
        <v>0.81023144139078462</v>
      </c>
      <c r="AQ7" s="156">
        <f t="shared" ref="AQ7:AQ16" si="4">(Y7/F7)*10</f>
        <v>0.50984889235532815</v>
      </c>
      <c r="AR7" s="156">
        <f t="shared" ref="AR7:AR16" si="5">(Z7/G7)*10</f>
        <v>0.48445392298565154</v>
      </c>
      <c r="AS7" s="156">
        <f t="shared" ref="AS7:AS16" si="6">(AA7/H7)*10</f>
        <v>0.5923922796474268</v>
      </c>
      <c r="AT7" s="156">
        <f t="shared" ref="AT7:AT16" si="7">(AB7/I7)*10</f>
        <v>0.55910247502123656</v>
      </c>
      <c r="AU7" s="156">
        <f t="shared" ref="AU7:AU16" si="8">(AC7/J7)*10</f>
        <v>0.78036077850810914</v>
      </c>
      <c r="AV7" s="156">
        <f t="shared" ref="AV7:AV16" si="9">(AD7/K7)*10</f>
        <v>0.60468642002463424</v>
      </c>
      <c r="AW7" s="156">
        <f t="shared" ref="AW7:AW16" si="10">(AE7/L7)*10</f>
        <v>0.62204140404177755</v>
      </c>
      <c r="AX7" s="156">
        <f t="shared" ref="AX7:AX16" si="11">(AF7/M7)*10</f>
        <v>0.53835457336931103</v>
      </c>
      <c r="AY7" s="156">
        <f t="shared" ref="AY7:AY16" si="12">(AG7/N7)*10</f>
        <v>0.64681962194657916</v>
      </c>
      <c r="AZ7" s="156">
        <f t="shared" ref="AZ7:AZ22" si="13">(AH7/O7)*10</f>
        <v>0.69747020111151403</v>
      </c>
      <c r="BA7" s="156">
        <f t="shared" ref="BA7:BA22" si="14">(AI7/P7)*10</f>
        <v>0.65210997158264383</v>
      </c>
      <c r="BB7" s="156">
        <f>(AJ7/Q7)*10</f>
        <v>0.77323179359358052</v>
      </c>
      <c r="BC7" s="61">
        <f t="shared" ref="BC7:BC23" si="15">IF(BB7="","",(BB7-BA7)/BA7)</f>
        <v>0.18573833753374305</v>
      </c>
      <c r="BE7" s="105"/>
      <c r="BF7" s="105"/>
    </row>
    <row r="8" spans="1:58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202">
        <v>255504.85999999996</v>
      </c>
      <c r="P8" s="202">
        <v>195445.55999999997</v>
      </c>
      <c r="Q8" s="119">
        <v>178336.92999999967</v>
      </c>
      <c r="R8" s="52">
        <f t="shared" ref="R8:R23" si="16">IF(Q8="","",(Q8-P8)/P8)</f>
        <v>-8.7536549819808129E-2</v>
      </c>
      <c r="T8" s="109" t="s">
        <v>74</v>
      </c>
      <c r="U8" s="19">
        <v>4875.3999999999996</v>
      </c>
      <c r="V8" s="154">
        <v>5047.22</v>
      </c>
      <c r="W8" s="154">
        <v>4979.2489999999998</v>
      </c>
      <c r="X8" s="154">
        <v>7645.0780000000004</v>
      </c>
      <c r="Y8" s="154">
        <v>9124.9479999999967</v>
      </c>
      <c r="Z8" s="154">
        <v>9271.5960000000014</v>
      </c>
      <c r="AA8" s="154">
        <v>8398.7909999999993</v>
      </c>
      <c r="AB8" s="154">
        <v>10079.532000000001</v>
      </c>
      <c r="AC8" s="154">
        <v>9460.1350000000002</v>
      </c>
      <c r="AD8" s="154">
        <v>13827.451999999999</v>
      </c>
      <c r="AE8" s="154">
        <v>13178.782000000005</v>
      </c>
      <c r="AF8" s="154">
        <v>12834.916000000007</v>
      </c>
      <c r="AG8" s="154">
        <v>17027.523999999998</v>
      </c>
      <c r="AH8" s="154">
        <v>16408.731999999996</v>
      </c>
      <c r="AI8" s="154">
        <v>12671.758000000003</v>
      </c>
      <c r="AJ8" s="119">
        <v>12047.04</v>
      </c>
      <c r="AK8" s="52">
        <f t="shared" ref="AK8:AK23" si="17">IF(AJ8="","",(AJ8-AI8)/AI8)</f>
        <v>-4.9300026089513581E-2</v>
      </c>
      <c r="AM8" s="125">
        <f t="shared" si="0"/>
        <v>0.46934653261753362</v>
      </c>
      <c r="AN8" s="157">
        <f t="shared" si="1"/>
        <v>0.46007754707955117</v>
      </c>
      <c r="AO8" s="157">
        <f t="shared" si="2"/>
        <v>0.54886851547144277</v>
      </c>
      <c r="AP8" s="157">
        <f t="shared" si="3"/>
        <v>0.83587031142493495</v>
      </c>
      <c r="AQ8" s="157">
        <f t="shared" si="4"/>
        <v>0.51048511635099003</v>
      </c>
      <c r="AR8" s="157">
        <f t="shared" si="5"/>
        <v>0.48971130968147902</v>
      </c>
      <c r="AS8" s="157">
        <f t="shared" si="6"/>
        <v>0.52155723141664712</v>
      </c>
      <c r="AT8" s="157">
        <f t="shared" si="7"/>
        <v>0.55854530317506745</v>
      </c>
      <c r="AU8" s="157">
        <f t="shared" si="8"/>
        <v>0.93501907816934571</v>
      </c>
      <c r="AV8" s="157">
        <f t="shared" si="9"/>
        <v>0.57852492138372347</v>
      </c>
      <c r="AW8" s="157">
        <f t="shared" si="10"/>
        <v>0.65767022395341579</v>
      </c>
      <c r="AX8" s="157">
        <f t="shared" si="11"/>
        <v>0.49994277984027458</v>
      </c>
      <c r="AY8" s="157">
        <f t="shared" si="12"/>
        <v>0.64096617096176511</v>
      </c>
      <c r="AZ8" s="157">
        <f t="shared" si="13"/>
        <v>0.6422082147478525</v>
      </c>
      <c r="BA8" s="157">
        <f t="shared" si="14"/>
        <v>0.64835230843821701</v>
      </c>
      <c r="BB8" s="157">
        <f>IF(AJ8="","",(AJ8/Q8)*10)</f>
        <v>0.67552132920534314</v>
      </c>
      <c r="BC8" s="52">
        <f t="shared" si="15"/>
        <v>4.1904718181033709E-2</v>
      </c>
      <c r="BE8" s="105"/>
      <c r="BF8" s="105"/>
    </row>
    <row r="9" spans="1:58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202">
        <v>307519.83</v>
      </c>
      <c r="P9" s="202">
        <v>174807.55999999991</v>
      </c>
      <c r="Q9" s="119">
        <v>152307.29000000007</v>
      </c>
      <c r="R9" s="52">
        <f t="shared" si="16"/>
        <v>-0.12871451326246905</v>
      </c>
      <c r="T9" s="109" t="s">
        <v>75</v>
      </c>
      <c r="U9" s="19">
        <v>7464.3919999999998</v>
      </c>
      <c r="V9" s="154">
        <v>5720.5099999999993</v>
      </c>
      <c r="W9" s="154">
        <v>6851.9379999999956</v>
      </c>
      <c r="X9" s="154">
        <v>7142.3209999999999</v>
      </c>
      <c r="Y9" s="154">
        <v>8172.4949999999981</v>
      </c>
      <c r="Z9" s="154">
        <v>8953.7059999999983</v>
      </c>
      <c r="AA9" s="154">
        <v>8549.0249999999996</v>
      </c>
      <c r="AB9" s="154">
        <v>9978.1299999999992</v>
      </c>
      <c r="AC9" s="154">
        <v>10309.046</v>
      </c>
      <c r="AD9" s="154">
        <v>11853.175999999999</v>
      </c>
      <c r="AE9" s="154">
        <v>12973.125000000002</v>
      </c>
      <c r="AF9" s="154">
        <v>17902.007000000001</v>
      </c>
      <c r="AG9" s="154">
        <v>13839.738000000005</v>
      </c>
      <c r="AH9" s="154">
        <v>20309.122000000007</v>
      </c>
      <c r="AI9" s="154">
        <v>13217.370000000008</v>
      </c>
      <c r="AJ9" s="119">
        <v>11090.075999999997</v>
      </c>
      <c r="AK9" s="52">
        <f t="shared" si="17"/>
        <v>-0.16094684494721789</v>
      </c>
      <c r="AM9" s="125">
        <f t="shared" si="0"/>
        <v>0.44454071154342661</v>
      </c>
      <c r="AN9" s="157">
        <f t="shared" si="1"/>
        <v>0.45529015514061527</v>
      </c>
      <c r="AO9" s="157">
        <f t="shared" si="2"/>
        <v>0.50458285709151873</v>
      </c>
      <c r="AP9" s="157">
        <f t="shared" si="3"/>
        <v>0.9105632961572816</v>
      </c>
      <c r="AQ9" s="157">
        <f t="shared" si="4"/>
        <v>0.51315833592555093</v>
      </c>
      <c r="AR9" s="157">
        <f t="shared" si="5"/>
        <v>0.49803333228390984</v>
      </c>
      <c r="AS9" s="157">
        <f t="shared" si="6"/>
        <v>0.54005566429495178</v>
      </c>
      <c r="AT9" s="157">
        <f t="shared" si="7"/>
        <v>0.54005481555322443</v>
      </c>
      <c r="AU9" s="157">
        <f t="shared" si="8"/>
        <v>0.78542204075338629</v>
      </c>
      <c r="AV9" s="157">
        <f t="shared" si="9"/>
        <v>0.56510951343186677</v>
      </c>
      <c r="AW9" s="157">
        <f t="shared" si="10"/>
        <v>0.62037909182406781</v>
      </c>
      <c r="AX9" s="157">
        <f t="shared" si="11"/>
        <v>0.51615206164782534</v>
      </c>
      <c r="AY9" s="157">
        <f t="shared" si="12"/>
        <v>0.70079856596885204</v>
      </c>
      <c r="AZ9" s="157">
        <f t="shared" si="13"/>
        <v>0.66041666321160508</v>
      </c>
      <c r="BA9" s="157">
        <f t="shared" si="14"/>
        <v>0.75610974719857738</v>
      </c>
      <c r="BB9" s="157">
        <f t="shared" ref="BB9:BB18" si="18">IF(AJ9="","",(AJ9/Q9)*10)</f>
        <v>0.72813822634491054</v>
      </c>
      <c r="BC9" s="52">
        <f t="shared" si="15"/>
        <v>-3.699399585483807E-2</v>
      </c>
      <c r="BE9" s="105"/>
      <c r="BF9" s="105"/>
    </row>
    <row r="10" spans="1:58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202">
        <v>266354.15000000014</v>
      </c>
      <c r="P10" s="202">
        <v>163521.96999999991</v>
      </c>
      <c r="Q10" s="119">
        <v>163231.70000000001</v>
      </c>
      <c r="R10" s="52">
        <f t="shared" si="16"/>
        <v>-1.7751131545192512E-3</v>
      </c>
      <c r="T10" s="109" t="s">
        <v>76</v>
      </c>
      <c r="U10" s="19">
        <v>7083.5199999999986</v>
      </c>
      <c r="V10" s="154">
        <v>5734.7760000000007</v>
      </c>
      <c r="W10" s="154">
        <v>6986.2150000000011</v>
      </c>
      <c r="X10" s="154">
        <v>8949.2860000000001</v>
      </c>
      <c r="Y10" s="154">
        <v>7735.4290000000001</v>
      </c>
      <c r="Z10" s="154">
        <v>8580.4020000000019</v>
      </c>
      <c r="AA10" s="154">
        <v>6742.456000000001</v>
      </c>
      <c r="AB10" s="154">
        <v>10425.911000000004</v>
      </c>
      <c r="AC10" s="154">
        <v>11410.679</v>
      </c>
      <c r="AD10" s="154">
        <v>13024.389000000001</v>
      </c>
      <c r="AE10" s="154">
        <v>14120.863000000001</v>
      </c>
      <c r="AF10" s="154">
        <v>13171.960999999996</v>
      </c>
      <c r="AG10" s="154">
        <v>15339.621000000008</v>
      </c>
      <c r="AH10" s="154">
        <v>17054.146000000001</v>
      </c>
      <c r="AI10" s="154">
        <v>12217.896000000008</v>
      </c>
      <c r="AJ10" s="119">
        <v>12099.358000000002</v>
      </c>
      <c r="AK10" s="52">
        <f t="shared" si="17"/>
        <v>-9.7019977907821311E-3</v>
      </c>
      <c r="AM10" s="125">
        <f t="shared" si="0"/>
        <v>0.41567550232571626</v>
      </c>
      <c r="AN10" s="157">
        <f t="shared" si="1"/>
        <v>0.45686088859129592</v>
      </c>
      <c r="AO10" s="157">
        <f t="shared" si="2"/>
        <v>0.53272115749897475</v>
      </c>
      <c r="AP10" s="157">
        <f t="shared" si="3"/>
        <v>0.80396422819385238</v>
      </c>
      <c r="AQ10" s="157">
        <f t="shared" si="4"/>
        <v>0.55468838065790216</v>
      </c>
      <c r="AR10" s="157">
        <f t="shared" si="5"/>
        <v>0.49634555231011412</v>
      </c>
      <c r="AS10" s="157">
        <f t="shared" si="6"/>
        <v>0.55762801647298088</v>
      </c>
      <c r="AT10" s="157">
        <f t="shared" si="7"/>
        <v>0.53227135799174041</v>
      </c>
      <c r="AU10" s="157">
        <f t="shared" si="8"/>
        <v>0.75882468575155682</v>
      </c>
      <c r="AV10" s="157">
        <f t="shared" si="9"/>
        <v>0.5317533930111793</v>
      </c>
      <c r="AW10" s="157">
        <f t="shared" si="10"/>
        <v>0.60603680487223821</v>
      </c>
      <c r="AX10" s="157">
        <f t="shared" si="11"/>
        <v>0.55215186652573567</v>
      </c>
      <c r="AY10" s="157">
        <f t="shared" si="12"/>
        <v>0.73418718445085307</v>
      </c>
      <c r="AZ10" s="157">
        <f t="shared" si="13"/>
        <v>0.64028084413176933</v>
      </c>
      <c r="BA10" s="157">
        <f t="shared" si="14"/>
        <v>0.74717152685966393</v>
      </c>
      <c r="BB10" s="157">
        <f t="shared" si="18"/>
        <v>0.74123825212872263</v>
      </c>
      <c r="BC10" s="52">
        <f t="shared" si="15"/>
        <v>-7.9409807756977095E-3</v>
      </c>
      <c r="BE10" s="105"/>
      <c r="BF10" s="105"/>
    </row>
    <row r="11" spans="1:58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202">
        <v>272003.78999999992</v>
      </c>
      <c r="P11" s="202">
        <v>185138.12000000014</v>
      </c>
      <c r="Q11" s="119">
        <v>157201.90999999986</v>
      </c>
      <c r="R11" s="52">
        <f t="shared" si="16"/>
        <v>-0.1508938839824033</v>
      </c>
      <c r="T11" s="109" t="s">
        <v>77</v>
      </c>
      <c r="U11" s="19">
        <v>5269.9080000000022</v>
      </c>
      <c r="V11" s="154">
        <v>6791.5110000000022</v>
      </c>
      <c r="W11" s="154">
        <v>6331.175000000002</v>
      </c>
      <c r="X11" s="154">
        <v>12356.189000000002</v>
      </c>
      <c r="Y11" s="154">
        <v>10013.188000000002</v>
      </c>
      <c r="Z11" s="154">
        <v>9709.3430000000008</v>
      </c>
      <c r="AA11" s="154">
        <v>9074.4239999999991</v>
      </c>
      <c r="AB11" s="154">
        <v>11193.306000000002</v>
      </c>
      <c r="AC11" s="154">
        <v>12194.198</v>
      </c>
      <c r="AD11" s="154">
        <v>12392.851000000008</v>
      </c>
      <c r="AE11" s="154">
        <v>10554.120999999999</v>
      </c>
      <c r="AF11" s="154">
        <v>14483.971999999998</v>
      </c>
      <c r="AG11" s="154">
        <v>20503.534999999996</v>
      </c>
      <c r="AH11" s="154">
        <v>18469.30599999999</v>
      </c>
      <c r="AI11" s="154">
        <v>13084.539999999999</v>
      </c>
      <c r="AJ11" s="119">
        <v>12519.015999999996</v>
      </c>
      <c r="AK11" s="52">
        <f t="shared" si="17"/>
        <v>-4.32207781091275E-2</v>
      </c>
      <c r="AM11" s="125">
        <f t="shared" si="0"/>
        <v>0.4983700555886183</v>
      </c>
      <c r="AN11" s="157">
        <f t="shared" si="1"/>
        <v>0.46272411236012051</v>
      </c>
      <c r="AO11" s="157">
        <f t="shared" si="2"/>
        <v>0.59620293919642087</v>
      </c>
      <c r="AP11" s="157">
        <f t="shared" si="3"/>
        <v>0.78832235306922693</v>
      </c>
      <c r="AQ11" s="157">
        <f t="shared" si="4"/>
        <v>0.48065790285305188</v>
      </c>
      <c r="AR11" s="157">
        <f t="shared" si="5"/>
        <v>0.53317937263440585</v>
      </c>
      <c r="AS11" s="157">
        <f t="shared" si="6"/>
        <v>0.58051031214885285</v>
      </c>
      <c r="AT11" s="157">
        <f t="shared" si="7"/>
        <v>0.53719749811892448</v>
      </c>
      <c r="AU11" s="157">
        <f t="shared" si="8"/>
        <v>0.98815241189063374</v>
      </c>
      <c r="AV11" s="157">
        <f t="shared" si="9"/>
        <v>0.54251916481950524</v>
      </c>
      <c r="AW11" s="157">
        <f t="shared" si="10"/>
        <v>0.50895878228594893</v>
      </c>
      <c r="AX11" s="157">
        <f t="shared" si="11"/>
        <v>0.53260521749669598</v>
      </c>
      <c r="AY11" s="157">
        <f t="shared" si="12"/>
        <v>0.68745029417799752</v>
      </c>
      <c r="AZ11" s="157">
        <f t="shared" si="13"/>
        <v>0.67900914174762028</v>
      </c>
      <c r="BA11" s="157">
        <f t="shared" si="14"/>
        <v>0.70674478059947843</v>
      </c>
      <c r="BB11" s="157">
        <f t="shared" si="18"/>
        <v>0.79636538767245302</v>
      </c>
      <c r="BC11" s="52">
        <f t="shared" si="15"/>
        <v>0.1268075966503158</v>
      </c>
      <c r="BE11" s="105"/>
      <c r="BF11" s="105"/>
    </row>
    <row r="12" spans="1:58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202">
        <v>318138.08000000066</v>
      </c>
      <c r="P12" s="202">
        <v>176789.4599999999</v>
      </c>
      <c r="Q12" s="119"/>
      <c r="R12" s="52" t="str">
        <f t="shared" si="16"/>
        <v/>
      </c>
      <c r="T12" s="109" t="s">
        <v>78</v>
      </c>
      <c r="U12" s="19">
        <v>8468.7459999999992</v>
      </c>
      <c r="V12" s="154">
        <v>4467.674</v>
      </c>
      <c r="W12" s="154">
        <v>6989.1480000000029</v>
      </c>
      <c r="X12" s="154">
        <v>11275.52199999999</v>
      </c>
      <c r="Y12" s="154">
        <v>8874.6120000000028</v>
      </c>
      <c r="Z12" s="154">
        <v>11770.861000000004</v>
      </c>
      <c r="AA12" s="154">
        <v>9513.2329999999984</v>
      </c>
      <c r="AB12" s="154">
        <v>14562.611999999999</v>
      </c>
      <c r="AC12" s="154">
        <v>13054.882</v>
      </c>
      <c r="AD12" s="154">
        <v>13834.111000000008</v>
      </c>
      <c r="AE12" s="154">
        <v>12299.127999999995</v>
      </c>
      <c r="AF12" s="154">
        <v>14683.353999999999</v>
      </c>
      <c r="AG12" s="154">
        <v>14797.464000000002</v>
      </c>
      <c r="AH12" s="154">
        <v>19672.213000000003</v>
      </c>
      <c r="AI12" s="154">
        <v>14265.303999999995</v>
      </c>
      <c r="AJ12" s="119"/>
      <c r="AK12" s="52" t="str">
        <f t="shared" si="17"/>
        <v/>
      </c>
      <c r="AM12" s="125">
        <f t="shared" si="0"/>
        <v>0.48940102083250003</v>
      </c>
      <c r="AN12" s="157">
        <f t="shared" si="1"/>
        <v>0.50449374344847098</v>
      </c>
      <c r="AO12" s="157">
        <f t="shared" si="2"/>
        <v>0.57729878622795316</v>
      </c>
      <c r="AP12" s="157">
        <f t="shared" si="3"/>
        <v>0.79192363779461905</v>
      </c>
      <c r="AQ12" s="157">
        <f t="shared" si="4"/>
        <v>0.54221451310521085</v>
      </c>
      <c r="AR12" s="157">
        <f t="shared" si="5"/>
        <v>0.51688432623633229</v>
      </c>
      <c r="AS12" s="157">
        <f t="shared" si="6"/>
        <v>0.58966471319058733</v>
      </c>
      <c r="AT12" s="157">
        <f t="shared" si="7"/>
        <v>0.5887425368740008</v>
      </c>
      <c r="AU12" s="157">
        <f t="shared" si="8"/>
        <v>0.81811264500872194</v>
      </c>
      <c r="AV12" s="157">
        <f t="shared" si="9"/>
        <v>0.55588770322698033</v>
      </c>
      <c r="AW12" s="157">
        <f t="shared" si="10"/>
        <v>0.61193119574758248</v>
      </c>
      <c r="AX12" s="157">
        <f t="shared" si="11"/>
        <v>0.53029614319348128</v>
      </c>
      <c r="AY12" s="157">
        <f t="shared" si="12"/>
        <v>0.65521819073438026</v>
      </c>
      <c r="AZ12" s="157">
        <f t="shared" si="13"/>
        <v>0.61835455221204461</v>
      </c>
      <c r="BA12" s="157">
        <f t="shared" si="14"/>
        <v>0.80690919017457274</v>
      </c>
      <c r="BB12" s="157" t="str">
        <f t="shared" si="18"/>
        <v/>
      </c>
      <c r="BC12" s="52" t="str">
        <f t="shared" si="15"/>
        <v/>
      </c>
      <c r="BE12" s="105"/>
      <c r="BF12" s="105"/>
    </row>
    <row r="13" spans="1:58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202">
        <v>293975.4000000002</v>
      </c>
      <c r="P13" s="202">
        <v>165682.68999999983</v>
      </c>
      <c r="Q13" s="119"/>
      <c r="R13" s="52" t="str">
        <f t="shared" si="16"/>
        <v/>
      </c>
      <c r="T13" s="109" t="s">
        <v>79</v>
      </c>
      <c r="U13" s="19">
        <v>8304.4390000000039</v>
      </c>
      <c r="V13" s="154">
        <v>7350.9219999999987</v>
      </c>
      <c r="W13" s="154">
        <v>8610.476999999999</v>
      </c>
      <c r="X13" s="154">
        <v>14121.920000000007</v>
      </c>
      <c r="Y13" s="154">
        <v>13262.653999999999</v>
      </c>
      <c r="Z13" s="154">
        <v>12363.967000000001</v>
      </c>
      <c r="AA13" s="154">
        <v>8473.6030000000046</v>
      </c>
      <c r="AB13" s="154">
        <v>11749.72900000001</v>
      </c>
      <c r="AC13" s="154">
        <v>14285.174000000001</v>
      </c>
      <c r="AD13" s="154">
        <v>14287.105000000005</v>
      </c>
      <c r="AE13" s="154">
        <v>16611.900999999998</v>
      </c>
      <c r="AF13" s="154">
        <v>15670.151999999995</v>
      </c>
      <c r="AG13" s="154">
        <v>16724.077000000001</v>
      </c>
      <c r="AH13" s="154">
        <v>19188.491000000005</v>
      </c>
      <c r="AI13" s="154">
        <v>13486.543000000003</v>
      </c>
      <c r="AJ13" s="119"/>
      <c r="AK13" s="52" t="str">
        <f t="shared" si="17"/>
        <v/>
      </c>
      <c r="AM13" s="125">
        <f t="shared" si="0"/>
        <v>0.53967478774498701</v>
      </c>
      <c r="AN13" s="157">
        <f t="shared" si="1"/>
        <v>0.50255463998014638</v>
      </c>
      <c r="AO13" s="157">
        <f t="shared" si="2"/>
        <v>0.66411025378018629</v>
      </c>
      <c r="AP13" s="157">
        <f t="shared" si="3"/>
        <v>0.78542266846555253</v>
      </c>
      <c r="AQ13" s="157">
        <f t="shared" si="4"/>
        <v>0.49213350654252608</v>
      </c>
      <c r="AR13" s="157">
        <f t="shared" si="5"/>
        <v>0.51999625184490039</v>
      </c>
      <c r="AS13" s="157">
        <f t="shared" si="6"/>
        <v>0.57328655806682549</v>
      </c>
      <c r="AT13" s="157">
        <f t="shared" si="7"/>
        <v>0.56676539384784497</v>
      </c>
      <c r="AU13" s="157">
        <f t="shared" si="8"/>
        <v>0.81053566648256559</v>
      </c>
      <c r="AV13" s="157">
        <f t="shared" si="9"/>
        <v>0.51265743593434887</v>
      </c>
      <c r="AW13" s="157">
        <f t="shared" si="10"/>
        <v>0.58120081940987156</v>
      </c>
      <c r="AX13" s="157">
        <f t="shared" si="11"/>
        <v>0.56183921787576485</v>
      </c>
      <c r="AY13" s="157">
        <f t="shared" si="12"/>
        <v>0.70847582532245557</v>
      </c>
      <c r="AZ13" s="157">
        <f t="shared" si="13"/>
        <v>0.65272437761799085</v>
      </c>
      <c r="BA13" s="157">
        <f t="shared" si="14"/>
        <v>0.8139983120747265</v>
      </c>
      <c r="BB13" s="157" t="str">
        <f t="shared" si="18"/>
        <v/>
      </c>
      <c r="BC13" s="52" t="str">
        <f t="shared" si="15"/>
        <v/>
      </c>
      <c r="BE13" s="105"/>
      <c r="BF13" s="105"/>
    </row>
    <row r="14" spans="1:58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202">
        <v>251267.44999999998</v>
      </c>
      <c r="P14" s="202">
        <v>165638.50000000012</v>
      </c>
      <c r="Q14" s="119"/>
      <c r="R14" s="52" t="str">
        <f t="shared" si="16"/>
        <v/>
      </c>
      <c r="T14" s="109" t="s">
        <v>80</v>
      </c>
      <c r="U14" s="19">
        <v>7854.7379999999985</v>
      </c>
      <c r="V14" s="154">
        <v>8326.2219999999998</v>
      </c>
      <c r="W14" s="154">
        <v>7079.4509999999991</v>
      </c>
      <c r="X14" s="154">
        <v>9224.3630000000012</v>
      </c>
      <c r="Y14" s="154">
        <v>8588.8440000000028</v>
      </c>
      <c r="Z14" s="154">
        <v>10903.496999999998</v>
      </c>
      <c r="AA14" s="154">
        <v>9835.2980000000043</v>
      </c>
      <c r="AB14" s="154">
        <v>10047.059999999994</v>
      </c>
      <c r="AC14" s="154">
        <v>13857.925999999999</v>
      </c>
      <c r="AD14" s="154">
        <v>14770.591999999991</v>
      </c>
      <c r="AE14" s="154">
        <v>15842.40800000001</v>
      </c>
      <c r="AF14" s="154">
        <v>12842.719000000006</v>
      </c>
      <c r="AG14" s="154">
        <v>16614.627</v>
      </c>
      <c r="AH14" s="154">
        <v>17015.243999999999</v>
      </c>
      <c r="AI14" s="154">
        <v>12652.244000000006</v>
      </c>
      <c r="AJ14" s="119"/>
      <c r="AK14" s="52" t="str">
        <f t="shared" si="17"/>
        <v/>
      </c>
      <c r="AM14" s="125">
        <f t="shared" si="0"/>
        <v>0.45427317597741834</v>
      </c>
      <c r="AN14" s="157">
        <f t="shared" si="1"/>
        <v>0.4208013449111434</v>
      </c>
      <c r="AO14" s="157">
        <f t="shared" si="2"/>
        <v>0.65057433259497854</v>
      </c>
      <c r="AP14" s="157">
        <f t="shared" si="3"/>
        <v>0.71673199543963806</v>
      </c>
      <c r="AQ14" s="157">
        <f t="shared" si="4"/>
        <v>0.436259341155668</v>
      </c>
      <c r="AR14" s="157">
        <f t="shared" si="5"/>
        <v>0.46104324133086483</v>
      </c>
      <c r="AS14" s="157">
        <f t="shared" si="6"/>
        <v>0.60980228558256033</v>
      </c>
      <c r="AT14" s="157">
        <f t="shared" si="7"/>
        <v>0.58552699212611625</v>
      </c>
      <c r="AU14" s="157">
        <f t="shared" si="8"/>
        <v>0.76922209294470589</v>
      </c>
      <c r="AV14" s="157">
        <f t="shared" si="9"/>
        <v>0.49861409740591178</v>
      </c>
      <c r="AW14" s="157">
        <f t="shared" si="10"/>
        <v>0.55334691691330395</v>
      </c>
      <c r="AX14" s="157">
        <f t="shared" si="11"/>
        <v>0.58589877803467094</v>
      </c>
      <c r="AY14" s="157">
        <f t="shared" si="12"/>
        <v>0.6847548913986925</v>
      </c>
      <c r="AZ14" s="157">
        <f t="shared" si="13"/>
        <v>0.67717661002250795</v>
      </c>
      <c r="BA14" s="157">
        <f t="shared" si="14"/>
        <v>0.76384681097691642</v>
      </c>
      <c r="BB14" s="157" t="str">
        <f t="shared" si="18"/>
        <v/>
      </c>
      <c r="BC14" s="52" t="str">
        <f t="shared" si="15"/>
        <v/>
      </c>
      <c r="BE14" s="105"/>
      <c r="BF14" s="105"/>
    </row>
    <row r="15" spans="1:58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202">
        <v>171167.9899999999</v>
      </c>
      <c r="P15" s="202">
        <v>165361.18999999983</v>
      </c>
      <c r="Q15" s="119"/>
      <c r="R15" s="52" t="str">
        <f t="shared" si="16"/>
        <v/>
      </c>
      <c r="T15" s="109" t="s">
        <v>81</v>
      </c>
      <c r="U15" s="19">
        <v>8976.5390000000007</v>
      </c>
      <c r="V15" s="154">
        <v>8231.4969999999994</v>
      </c>
      <c r="W15" s="154">
        <v>7380.0529999999981</v>
      </c>
      <c r="X15" s="154">
        <v>9158.0150000000012</v>
      </c>
      <c r="Y15" s="154">
        <v>11920.680999999999</v>
      </c>
      <c r="Z15" s="154">
        <v>8611.9049999999952</v>
      </c>
      <c r="AA15" s="154">
        <v>9047.3699999999972</v>
      </c>
      <c r="AB15" s="154">
        <v>10872.128000000008</v>
      </c>
      <c r="AC15" s="154">
        <v>13645.628000000001</v>
      </c>
      <c r="AD15" s="154">
        <v>13484.313000000007</v>
      </c>
      <c r="AE15" s="154">
        <v>12902.209999999997</v>
      </c>
      <c r="AF15" s="154">
        <v>12615.414999999995</v>
      </c>
      <c r="AG15" s="154">
        <v>19603.920000000002</v>
      </c>
      <c r="AH15" s="154">
        <v>13282.670000000006</v>
      </c>
      <c r="AI15" s="154">
        <v>13319.622999999998</v>
      </c>
      <c r="AJ15" s="119"/>
      <c r="AK15" s="52" t="str">
        <f t="shared" si="17"/>
        <v/>
      </c>
      <c r="AM15" s="125">
        <f t="shared" si="0"/>
        <v>0.48608894904468092</v>
      </c>
      <c r="AN15" s="157">
        <f t="shared" si="1"/>
        <v>0.57028198953005838</v>
      </c>
      <c r="AO15" s="157">
        <f t="shared" si="2"/>
        <v>0.92129144158854492</v>
      </c>
      <c r="AP15" s="157">
        <f t="shared" si="3"/>
        <v>0.7448792684285741</v>
      </c>
      <c r="AQ15" s="157">
        <f t="shared" si="4"/>
        <v>0.55097709882665669</v>
      </c>
      <c r="AR15" s="157">
        <f t="shared" si="5"/>
        <v>0.56417277320115655</v>
      </c>
      <c r="AS15" s="157">
        <f t="shared" si="6"/>
        <v>0.60424963739491866</v>
      </c>
      <c r="AT15" s="157">
        <f t="shared" si="7"/>
        <v>0.79059534211607208</v>
      </c>
      <c r="AU15" s="157">
        <f t="shared" si="8"/>
        <v>0.86320088116450155</v>
      </c>
      <c r="AV15" s="157">
        <f t="shared" si="9"/>
        <v>0.54272632991931669</v>
      </c>
      <c r="AW15" s="157">
        <f t="shared" si="10"/>
        <v>0.66524202077045469</v>
      </c>
      <c r="AX15" s="157">
        <f t="shared" si="11"/>
        <v>0.67829880835180723</v>
      </c>
      <c r="AY15" s="157">
        <f t="shared" si="12"/>
        <v>0.71514501955494125</v>
      </c>
      <c r="AZ15" s="157">
        <f t="shared" si="13"/>
        <v>0.77600198495057482</v>
      </c>
      <c r="BA15" s="157">
        <f t="shared" si="14"/>
        <v>0.80548664411522508</v>
      </c>
      <c r="BB15" s="157" t="str">
        <f t="shared" si="18"/>
        <v/>
      </c>
      <c r="BC15" s="52" t="str">
        <f t="shared" si="15"/>
        <v/>
      </c>
      <c r="BE15" s="105"/>
      <c r="BF15" s="105"/>
    </row>
    <row r="16" spans="1:58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202">
        <v>168628.73999999985</v>
      </c>
      <c r="P16" s="202">
        <v>156977.19999999984</v>
      </c>
      <c r="Q16" s="119"/>
      <c r="R16" s="52" t="str">
        <f t="shared" si="16"/>
        <v/>
      </c>
      <c r="T16" s="109" t="s">
        <v>82</v>
      </c>
      <c r="U16" s="19">
        <v>8917.1569999999974</v>
      </c>
      <c r="V16" s="154">
        <v>6317.9840000000004</v>
      </c>
      <c r="W16" s="154">
        <v>6844.7550000000019</v>
      </c>
      <c r="X16" s="154">
        <v>12425.312000000002</v>
      </c>
      <c r="Y16" s="154">
        <v>11852.688999999998</v>
      </c>
      <c r="Z16" s="154">
        <v>8900.4360000000015</v>
      </c>
      <c r="AA16" s="154">
        <v>10677.083000000001</v>
      </c>
      <c r="AB16" s="154">
        <v>13098.086000000008</v>
      </c>
      <c r="AC16" s="154">
        <v>16740.395</v>
      </c>
      <c r="AD16" s="154">
        <v>17459.428999999986</v>
      </c>
      <c r="AE16" s="154">
        <v>14265.805999999997</v>
      </c>
      <c r="AF16" s="154">
        <v>13945.046000000009</v>
      </c>
      <c r="AG16" s="154">
        <v>17808.539999999997</v>
      </c>
      <c r="AH16" s="154">
        <v>12604.263000000004</v>
      </c>
      <c r="AI16" s="154">
        <v>12170.897999999996</v>
      </c>
      <c r="AJ16" s="119"/>
      <c r="AK16" s="52" t="str">
        <f t="shared" si="17"/>
        <v/>
      </c>
      <c r="AM16" s="125">
        <f t="shared" si="0"/>
        <v>0.50940855377704619</v>
      </c>
      <c r="AN16" s="157">
        <f t="shared" si="1"/>
        <v>0.62502982699747878</v>
      </c>
      <c r="AO16" s="157">
        <f t="shared" si="2"/>
        <v>0.99154958019518513</v>
      </c>
      <c r="AP16" s="157">
        <f t="shared" si="3"/>
        <v>0.80404355483546253</v>
      </c>
      <c r="AQ16" s="157">
        <f t="shared" si="4"/>
        <v>0.61733227853359063</v>
      </c>
      <c r="AR16" s="157">
        <f t="shared" si="5"/>
        <v>0.71987570862832317</v>
      </c>
      <c r="AS16" s="157">
        <f t="shared" si="6"/>
        <v>0.76635350276526137</v>
      </c>
      <c r="AT16" s="157">
        <f t="shared" si="7"/>
        <v>0.8211433301976967</v>
      </c>
      <c r="AU16" s="157">
        <f t="shared" si="8"/>
        <v>0.76836051432490382</v>
      </c>
      <c r="AV16" s="157">
        <f t="shared" si="9"/>
        <v>0.62297780713489115</v>
      </c>
      <c r="AW16" s="157">
        <f t="shared" si="10"/>
        <v>0.64502965024503012</v>
      </c>
      <c r="AX16" s="157">
        <f t="shared" si="11"/>
        <v>0.62782479707526928</v>
      </c>
      <c r="AY16" s="157">
        <f t="shared" si="12"/>
        <v>0.68654140158990717</v>
      </c>
      <c r="AZ16" s="157">
        <f t="shared" si="13"/>
        <v>0.74745639444379508</v>
      </c>
      <c r="BA16" s="157">
        <f t="shared" si="14"/>
        <v>0.77532902867422848</v>
      </c>
      <c r="BB16" s="157" t="str">
        <f t="shared" si="18"/>
        <v/>
      </c>
      <c r="BC16" s="52" t="str">
        <f t="shared" si="15"/>
        <v/>
      </c>
      <c r="BE16" s="105"/>
      <c r="BF16" s="105"/>
    </row>
    <row r="17" spans="1:58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202">
        <v>185303.77999999971</v>
      </c>
      <c r="P17" s="202">
        <v>199471.92999999993</v>
      </c>
      <c r="Q17" s="119"/>
      <c r="R17" s="52" t="str">
        <f t="shared" si="16"/>
        <v/>
      </c>
      <c r="T17" s="109" t="s">
        <v>83</v>
      </c>
      <c r="U17" s="19">
        <v>8623.6640000000007</v>
      </c>
      <c r="V17" s="154">
        <v>7729.3239999999987</v>
      </c>
      <c r="W17" s="154">
        <v>10518.219000000001</v>
      </c>
      <c r="X17" s="154">
        <v>7756.1780000000035</v>
      </c>
      <c r="Y17" s="154">
        <v>12715.098000000002</v>
      </c>
      <c r="Z17" s="154">
        <v>10229.966999999997</v>
      </c>
      <c r="AA17" s="154">
        <v>10778.716999999997</v>
      </c>
      <c r="AB17" s="154">
        <v>11138.637000000001</v>
      </c>
      <c r="AC17" s="154">
        <v>17757.596000000001</v>
      </c>
      <c r="AD17" s="154">
        <v>15905.198000000008</v>
      </c>
      <c r="AE17" s="154">
        <v>14901.102000000014</v>
      </c>
      <c r="AF17" s="154">
        <v>15769.840000000007</v>
      </c>
      <c r="AG17" s="154">
        <v>21137.471000000001</v>
      </c>
      <c r="AH17" s="154">
        <v>15377.04</v>
      </c>
      <c r="AI17" s="154">
        <v>16604.206999999991</v>
      </c>
      <c r="AJ17" s="119"/>
      <c r="AK17" s="52" t="str">
        <f t="shared" si="17"/>
        <v/>
      </c>
      <c r="AM17" s="125">
        <f t="shared" ref="AM17:AN23" si="19">(U17/B17)*10</f>
        <v>0.60031460662581315</v>
      </c>
      <c r="AN17" s="157">
        <f t="shared" si="19"/>
        <v>0.71355709966938063</v>
      </c>
      <c r="AO17" s="157">
        <f t="shared" ref="AO17:AR19" si="20">IF(W17="","",(W17/D17)*10)</f>
        <v>0.83440387019522733</v>
      </c>
      <c r="AP17" s="157">
        <f t="shared" si="20"/>
        <v>0.75962205850307263</v>
      </c>
      <c r="AQ17" s="157">
        <f t="shared" si="20"/>
        <v>0.665186196292187</v>
      </c>
      <c r="AR17" s="157">
        <f t="shared" si="20"/>
        <v>0.71107592250929597</v>
      </c>
      <c r="AS17" s="157">
        <f t="shared" ref="AS17:AY22" si="21">(AA17/H17)*10</f>
        <v>0.71269022597614096</v>
      </c>
      <c r="AT17" s="157">
        <f t="shared" si="21"/>
        <v>0.81960669958150867</v>
      </c>
      <c r="AU17" s="157">
        <f t="shared" si="21"/>
        <v>0.65924492501094711</v>
      </c>
      <c r="AV17" s="157">
        <f t="shared" si="21"/>
        <v>0.69739113193480651</v>
      </c>
      <c r="AW17" s="157">
        <f t="shared" si="21"/>
        <v>0.65871886092679444</v>
      </c>
      <c r="AX17" s="157">
        <f t="shared" si="21"/>
        <v>0.73566620101991387</v>
      </c>
      <c r="AY17" s="157">
        <f t="shared" si="21"/>
        <v>0.76443149183598691</v>
      </c>
      <c r="AZ17" s="157">
        <f t="shared" si="13"/>
        <v>0.82982872772482164</v>
      </c>
      <c r="BA17" s="157">
        <f t="shared" si="14"/>
        <v>0.83240819898819829</v>
      </c>
      <c r="BB17" s="157" t="str">
        <f t="shared" si="18"/>
        <v/>
      </c>
      <c r="BC17" s="52" t="str">
        <f t="shared" si="15"/>
        <v/>
      </c>
      <c r="BE17" s="105"/>
      <c r="BF17" s="105"/>
    </row>
    <row r="18" spans="1:58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202">
        <v>192094.9699999998</v>
      </c>
      <c r="P18" s="202">
        <v>189818.58999999979</v>
      </c>
      <c r="Q18" s="119"/>
      <c r="R18" s="52" t="str">
        <f t="shared" si="16"/>
        <v/>
      </c>
      <c r="T18" s="109" t="s">
        <v>84</v>
      </c>
      <c r="U18" s="19">
        <v>8608.0499999999975</v>
      </c>
      <c r="V18" s="154">
        <v>10777.051000000001</v>
      </c>
      <c r="W18" s="154">
        <v>8423.9280000000035</v>
      </c>
      <c r="X18" s="154">
        <v>14158.847</v>
      </c>
      <c r="Y18" s="154">
        <v>13639.642000000007</v>
      </c>
      <c r="Z18" s="154">
        <v>9440.7710000000006</v>
      </c>
      <c r="AA18" s="154">
        <v>11551.010000000002</v>
      </c>
      <c r="AB18" s="154">
        <v>14804.034999999996</v>
      </c>
      <c r="AC18" s="154">
        <v>13581.739</v>
      </c>
      <c r="AD18" s="154">
        <v>16207.478999999999</v>
      </c>
      <c r="AE18" s="154">
        <v>14210.079999999994</v>
      </c>
      <c r="AF18" s="154">
        <v>17409.10100000001</v>
      </c>
      <c r="AG18" s="154">
        <v>19690.529000000002</v>
      </c>
      <c r="AH18" s="154">
        <v>13497.761999999999</v>
      </c>
      <c r="AI18" s="154">
        <v>14029.634999999995</v>
      </c>
      <c r="AJ18" s="119"/>
      <c r="AK18" s="52" t="str">
        <f t="shared" si="17"/>
        <v/>
      </c>
      <c r="AM18" s="125">
        <f t="shared" si="19"/>
        <v>0.56293609227965202</v>
      </c>
      <c r="AN18" s="157">
        <f t="shared" si="19"/>
        <v>0.49757933898949919</v>
      </c>
      <c r="AO18" s="157">
        <f t="shared" si="20"/>
        <v>0.98046650538801527</v>
      </c>
      <c r="AP18" s="157">
        <f t="shared" si="20"/>
        <v>0.61540853762851611</v>
      </c>
      <c r="AQ18" s="157">
        <f t="shared" si="20"/>
        <v>0.58447388363736552</v>
      </c>
      <c r="AR18" s="157">
        <f t="shared" si="20"/>
        <v>0.63213282543644767</v>
      </c>
      <c r="AS18" s="157">
        <f t="shared" si="21"/>
        <v>0.68056524515204542</v>
      </c>
      <c r="AT18" s="157">
        <f t="shared" si="21"/>
        <v>0.91603617653690639</v>
      </c>
      <c r="AU18" s="157">
        <f t="shared" si="21"/>
        <v>0.67341958545274683</v>
      </c>
      <c r="AV18" s="157">
        <f t="shared" si="21"/>
        <v>0.7003002037365289</v>
      </c>
      <c r="AW18" s="157">
        <f t="shared" si="21"/>
        <v>0.56951749515031103</v>
      </c>
      <c r="AX18" s="157">
        <f t="shared" si="21"/>
        <v>0.71024266463191987</v>
      </c>
      <c r="AY18" s="157">
        <f t="shared" si="21"/>
        <v>0.66289479896411974</v>
      </c>
      <c r="AZ18" s="157">
        <f t="shared" si="13"/>
        <v>0.70266087654455567</v>
      </c>
      <c r="BA18" s="157">
        <f t="shared" si="14"/>
        <v>0.73910753419883746</v>
      </c>
      <c r="BB18" s="157" t="str">
        <f t="shared" si="18"/>
        <v/>
      </c>
      <c r="BC18" s="52" t="str">
        <f t="shared" si="15"/>
        <v/>
      </c>
      <c r="BE18" s="105"/>
      <c r="BF18" s="105"/>
    </row>
    <row r="19" spans="1:58" ht="20.100000000000001" customHeight="1" thickBot="1" x14ac:dyDescent="0.3">
      <c r="A19" s="35" t="str">
        <f>'2'!A19</f>
        <v>jan-maio</v>
      </c>
      <c r="B19" s="167">
        <f>SUM(B7:B11)</f>
        <v>660149.72</v>
      </c>
      <c r="C19" s="168">
        <f t="shared" ref="C19:Q19" si="22">SUM(C7:C11)</f>
        <v>633059.52999999991</v>
      </c>
      <c r="D19" s="168">
        <f t="shared" si="22"/>
        <v>575494.72</v>
      </c>
      <c r="E19" s="168">
        <f t="shared" si="22"/>
        <v>538988.25999999989</v>
      </c>
      <c r="F19" s="168">
        <f t="shared" si="22"/>
        <v>867286.29999999993</v>
      </c>
      <c r="G19" s="168">
        <f t="shared" si="22"/>
        <v>889598.72999999975</v>
      </c>
      <c r="H19" s="168">
        <f t="shared" si="22"/>
        <v>724004.46000000008</v>
      </c>
      <c r="I19" s="168">
        <f t="shared" si="22"/>
        <v>935027.16999999993</v>
      </c>
      <c r="J19" s="168">
        <f t="shared" si="22"/>
        <v>614230.29999999993</v>
      </c>
      <c r="K19" s="168">
        <f t="shared" si="22"/>
        <v>1123259.8000000003</v>
      </c>
      <c r="L19" s="168">
        <f t="shared" si="22"/>
        <v>1081290.73</v>
      </c>
      <c r="M19" s="168">
        <f t="shared" si="22"/>
        <v>1328377.6700000009</v>
      </c>
      <c r="N19" s="168">
        <f t="shared" si="22"/>
        <v>1159818.1299999992</v>
      </c>
      <c r="O19" s="168">
        <f t="shared" si="22"/>
        <v>1312181.6000000001</v>
      </c>
      <c r="P19" s="168">
        <f t="shared" si="22"/>
        <v>891251.54999999981</v>
      </c>
      <c r="Q19" s="314">
        <f t="shared" si="22"/>
        <v>807473.73999999953</v>
      </c>
      <c r="R19" s="164">
        <f t="shared" si="16"/>
        <v>-9.400018434750583E-2</v>
      </c>
      <c r="S19" s="171"/>
      <c r="T19" s="170"/>
      <c r="U19" s="167">
        <f>SUM(U7:U11)</f>
        <v>29740.031999999999</v>
      </c>
      <c r="V19" s="168">
        <f t="shared" ref="V19:AJ19" si="23">SUM(V7:V11)</f>
        <v>28713.895000000004</v>
      </c>
      <c r="W19" s="168">
        <f t="shared" si="23"/>
        <v>30525.268999999997</v>
      </c>
      <c r="X19" s="168">
        <f t="shared" si="23"/>
        <v>44278.844000000005</v>
      </c>
      <c r="Y19" s="168">
        <f t="shared" si="23"/>
        <v>44299.771000000001</v>
      </c>
      <c r="Z19" s="168">
        <f t="shared" si="23"/>
        <v>44533.504999999997</v>
      </c>
      <c r="AA19" s="168">
        <f t="shared" si="23"/>
        <v>40314.222000000009</v>
      </c>
      <c r="AB19" s="168">
        <f t="shared" si="23"/>
        <v>50933.639000000003</v>
      </c>
      <c r="AC19" s="168">
        <f t="shared" si="23"/>
        <v>51803.71100000001</v>
      </c>
      <c r="AD19" s="168">
        <f t="shared" si="23"/>
        <v>63260.111000000012</v>
      </c>
      <c r="AE19" s="168">
        <f t="shared" si="23"/>
        <v>65222.078000000009</v>
      </c>
      <c r="AF19" s="168">
        <f t="shared" si="23"/>
        <v>69930.411999999982</v>
      </c>
      <c r="AG19" s="168">
        <f t="shared" si="23"/>
        <v>78967.047000000006</v>
      </c>
      <c r="AH19" s="168">
        <f t="shared" si="23"/>
        <v>86943.905999999988</v>
      </c>
      <c r="AI19" s="168">
        <f t="shared" si="23"/>
        <v>62429.919000000024</v>
      </c>
      <c r="AJ19" s="169">
        <f t="shared" si="23"/>
        <v>59848.519</v>
      </c>
      <c r="AK19" s="61">
        <f t="shared" si="17"/>
        <v>-4.1348764203907144E-2</v>
      </c>
      <c r="AM19" s="172">
        <f t="shared" si="19"/>
        <v>0.45050434922550597</v>
      </c>
      <c r="AN19" s="173">
        <f t="shared" si="19"/>
        <v>0.4535733787942503</v>
      </c>
      <c r="AO19" s="173">
        <f t="shared" si="20"/>
        <v>0.53041788115797139</v>
      </c>
      <c r="AP19" s="173">
        <f t="shared" si="20"/>
        <v>0.82151778222405092</v>
      </c>
      <c r="AQ19" s="173">
        <f t="shared" si="20"/>
        <v>0.51078601149355185</v>
      </c>
      <c r="AR19" s="173">
        <f t="shared" si="20"/>
        <v>0.50060216475354014</v>
      </c>
      <c r="AS19" s="173">
        <f t="shared" si="21"/>
        <v>0.55682284056647946</v>
      </c>
      <c r="AT19" s="173">
        <f t="shared" si="21"/>
        <v>0.54472897295594103</v>
      </c>
      <c r="AU19" s="173">
        <f t="shared" si="21"/>
        <v>0.84339230741303406</v>
      </c>
      <c r="AV19" s="173">
        <f t="shared" si="21"/>
        <v>0.56318325466646268</v>
      </c>
      <c r="AW19" s="173">
        <f t="shared" si="21"/>
        <v>0.60318724826208403</v>
      </c>
      <c r="AX19" s="173">
        <f t="shared" si="21"/>
        <v>0.52643471491055649</v>
      </c>
      <c r="AY19" s="173">
        <f t="shared" si="21"/>
        <v>0.68085715300898131</v>
      </c>
      <c r="AZ19" s="173">
        <f t="shared" si="13"/>
        <v>0.66259049814446402</v>
      </c>
      <c r="BA19" s="173">
        <f t="shared" si="14"/>
        <v>0.70047473129219284</v>
      </c>
      <c r="BB19" s="173">
        <f>(AJ19/Q19)*10</f>
        <v>0.7411822333689766</v>
      </c>
      <c r="BC19" s="61">
        <f t="shared" si="15"/>
        <v>5.8114162093597647E-2</v>
      </c>
      <c r="BE19" s="105"/>
      <c r="BF19" s="105"/>
    </row>
    <row r="20" spans="1:58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P20" si="24">SUM(E7:E9)</f>
        <v>270933.47000000003</v>
      </c>
      <c r="F20" s="154">
        <f t="shared" si="24"/>
        <v>519508.35</v>
      </c>
      <c r="G20" s="154">
        <f t="shared" si="24"/>
        <v>534624.43999999983</v>
      </c>
      <c r="H20" s="154">
        <f t="shared" si="24"/>
        <v>446773.26</v>
      </c>
      <c r="I20" s="154">
        <f t="shared" si="24"/>
        <v>530786.49</v>
      </c>
      <c r="J20" s="154">
        <f t="shared" si="24"/>
        <v>340453.22</v>
      </c>
      <c r="K20" s="154">
        <f t="shared" si="24"/>
        <v>649895.34000000008</v>
      </c>
      <c r="L20" s="154">
        <f t="shared" si="24"/>
        <v>640920.42999999993</v>
      </c>
      <c r="M20" s="154">
        <f t="shared" si="24"/>
        <v>817875.08000000077</v>
      </c>
      <c r="N20" s="154">
        <f t="shared" si="24"/>
        <v>652629.94999999914</v>
      </c>
      <c r="O20" s="154">
        <f t="shared" ref="O20" si="25">SUM(O7:O9)</f>
        <v>773823.65999999992</v>
      </c>
      <c r="P20" s="154">
        <f t="shared" si="24"/>
        <v>542591.45999999985</v>
      </c>
      <c r="Q20" s="154">
        <f>IF(Q9="","",SUM(Q7:Q9))</f>
        <v>487040.12999999954</v>
      </c>
      <c r="R20" s="61">
        <f t="shared" si="16"/>
        <v>-0.10238150449327073</v>
      </c>
      <c r="T20" s="109" t="s">
        <v>85</v>
      </c>
      <c r="U20" s="19">
        <f>SUM(U7:U9)</f>
        <v>17386.603999999999</v>
      </c>
      <c r="V20" s="154">
        <f t="shared" ref="V20" si="26">SUM(V7:V9)</f>
        <v>16187.608</v>
      </c>
      <c r="W20" s="154">
        <f>SUM(W7:W9)</f>
        <v>17207.878999999994</v>
      </c>
      <c r="X20" s="154">
        <f t="shared" ref="X20:AI20" si="27">SUM(X7:X9)</f>
        <v>22973.369000000002</v>
      </c>
      <c r="Y20" s="154">
        <f t="shared" si="27"/>
        <v>26551.153999999995</v>
      </c>
      <c r="Z20" s="154">
        <f t="shared" si="27"/>
        <v>26243.759999999998</v>
      </c>
      <c r="AA20" s="154">
        <f t="shared" si="27"/>
        <v>24497.342000000004</v>
      </c>
      <c r="AB20" s="154">
        <f t="shared" si="27"/>
        <v>29314.421999999999</v>
      </c>
      <c r="AC20" s="154">
        <f t="shared" si="27"/>
        <v>28198.834000000003</v>
      </c>
      <c r="AD20" s="154">
        <f t="shared" si="27"/>
        <v>37842.870999999999</v>
      </c>
      <c r="AE20" s="154">
        <f t="shared" si="27"/>
        <v>40547.094000000005</v>
      </c>
      <c r="AF20" s="154">
        <f t="shared" si="27"/>
        <v>42274.478999999992</v>
      </c>
      <c r="AG20" s="154">
        <f t="shared" si="27"/>
        <v>43123.891000000003</v>
      </c>
      <c r="AH20" s="154">
        <f t="shared" ref="AH20" si="28">SUM(AH7:AH9)</f>
        <v>51420.454000000005</v>
      </c>
      <c r="AI20" s="154">
        <f t="shared" si="27"/>
        <v>37127.483000000015</v>
      </c>
      <c r="AJ20" s="202">
        <f>IF(AJ9="","",SUM(AJ7:AJ9))</f>
        <v>35230.145000000004</v>
      </c>
      <c r="AK20" s="61">
        <f t="shared" si="17"/>
        <v>-5.110332957394418E-2</v>
      </c>
      <c r="AM20" s="124">
        <f t="shared" si="19"/>
        <v>0.45277968317460826</v>
      </c>
      <c r="AN20" s="156">
        <f t="shared" si="19"/>
        <v>0.44870661372088694</v>
      </c>
      <c r="AO20" s="156">
        <f t="shared" ref="AO20:AR22" si="29">(W20/D20)*10</f>
        <v>0.50886638186154198</v>
      </c>
      <c r="AP20" s="156">
        <f t="shared" si="29"/>
        <v>0.84793395958055684</v>
      </c>
      <c r="AQ20" s="156">
        <f t="shared" si="29"/>
        <v>0.51108233390281399</v>
      </c>
      <c r="AR20" s="156">
        <f t="shared" si="29"/>
        <v>0.49088216019454722</v>
      </c>
      <c r="AS20" s="156">
        <f t="shared" si="21"/>
        <v>0.54831710384815791</v>
      </c>
      <c r="AT20" s="156">
        <f t="shared" si="21"/>
        <v>0.55228274555367829</v>
      </c>
      <c r="AU20" s="156">
        <f t="shared" si="21"/>
        <v>0.82827338216980306</v>
      </c>
      <c r="AV20" s="156">
        <f t="shared" si="21"/>
        <v>0.5822917733184545</v>
      </c>
      <c r="AW20" s="156">
        <f t="shared" si="21"/>
        <v>0.63263850085103401</v>
      </c>
      <c r="AX20" s="156">
        <f t="shared" si="21"/>
        <v>0.51688185682341559</v>
      </c>
      <c r="AY20" s="156">
        <f t="shared" si="21"/>
        <v>0.66077094684361415</v>
      </c>
      <c r="AZ20" s="156">
        <f t="shared" si="13"/>
        <v>0.66449834320134393</v>
      </c>
      <c r="BA20" s="156">
        <f t="shared" si="14"/>
        <v>0.68426220714937214</v>
      </c>
      <c r="BB20" s="156">
        <f>IF(AJ20="","",(AJ20/Q20)*10)</f>
        <v>0.72335199565588226</v>
      </c>
      <c r="BC20" s="61">
        <f t="shared" si="15"/>
        <v>5.7126914358397347E-2</v>
      </c>
      <c r="BE20" s="105"/>
      <c r="BF20" s="105"/>
    </row>
    <row r="21" spans="1:58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P21" si="30">SUM(E10:E12)</f>
        <v>410436.21999999991</v>
      </c>
      <c r="F21" s="154">
        <f t="shared" si="30"/>
        <v>511451.39999999991</v>
      </c>
      <c r="G21" s="154">
        <f t="shared" si="30"/>
        <v>582701.47000000009</v>
      </c>
      <c r="H21" s="154">
        <f t="shared" si="30"/>
        <v>438564.12</v>
      </c>
      <c r="I21" s="154">
        <f t="shared" si="30"/>
        <v>651591.7899999998</v>
      </c>
      <c r="J21" s="154">
        <f t="shared" si="30"/>
        <v>433350.24</v>
      </c>
      <c r="K21" s="154">
        <f t="shared" si="30"/>
        <v>722229.66999999993</v>
      </c>
      <c r="L21" s="154">
        <f t="shared" si="30"/>
        <v>641359.04</v>
      </c>
      <c r="M21" s="154">
        <f t="shared" si="30"/>
        <v>787392.28999999992</v>
      </c>
      <c r="N21" s="154">
        <f t="shared" si="30"/>
        <v>733028.42999999993</v>
      </c>
      <c r="O21" s="154">
        <f t="shared" ref="O21" si="31">SUM(O10:O12)</f>
        <v>856496.02000000072</v>
      </c>
      <c r="P21" s="154">
        <f t="shared" si="30"/>
        <v>525449.55000000005</v>
      </c>
      <c r="Q21" s="154" t="str">
        <f>IF(Q12="","",SUM(Q10:Q12))</f>
        <v/>
      </c>
      <c r="R21" s="52" t="str">
        <f t="shared" si="16"/>
        <v/>
      </c>
      <c r="T21" s="109" t="s">
        <v>86</v>
      </c>
      <c r="U21" s="19">
        <f>SUM(U10:U12)</f>
        <v>20822.173999999999</v>
      </c>
      <c r="V21" s="154">
        <f t="shared" ref="V21" si="32">SUM(V10:V12)</f>
        <v>16993.961000000003</v>
      </c>
      <c r="W21" s="154">
        <f>SUM(W10:W12)</f>
        <v>20306.538000000008</v>
      </c>
      <c r="X21" s="154">
        <f t="shared" ref="X21:AI21" si="33">SUM(X10:X12)</f>
        <v>32580.996999999992</v>
      </c>
      <c r="Y21" s="154">
        <f t="shared" si="33"/>
        <v>26623.229000000007</v>
      </c>
      <c r="Z21" s="154">
        <f t="shared" si="33"/>
        <v>30060.606000000007</v>
      </c>
      <c r="AA21" s="154">
        <f t="shared" si="33"/>
        <v>25330.112999999998</v>
      </c>
      <c r="AB21" s="154">
        <f t="shared" si="33"/>
        <v>36181.829000000005</v>
      </c>
      <c r="AC21" s="154">
        <f t="shared" si="33"/>
        <v>36659.758999999998</v>
      </c>
      <c r="AD21" s="154">
        <f t="shared" si="33"/>
        <v>39251.351000000017</v>
      </c>
      <c r="AE21" s="154">
        <f t="shared" si="33"/>
        <v>36974.111999999994</v>
      </c>
      <c r="AF21" s="154">
        <f t="shared" si="33"/>
        <v>42339.286999999997</v>
      </c>
      <c r="AG21" s="154">
        <f t="shared" si="33"/>
        <v>50640.62</v>
      </c>
      <c r="AH21" s="154">
        <f t="shared" ref="AH21" si="34">SUM(AH10:AH12)</f>
        <v>55195.664999999994</v>
      </c>
      <c r="AI21" s="154">
        <f t="shared" si="33"/>
        <v>39567.740000000005</v>
      </c>
      <c r="AJ21" s="202" t="str">
        <f>IF(AJ12="","",SUM(AJ10:AJ12))</f>
        <v/>
      </c>
      <c r="AK21" s="52" t="str">
        <f t="shared" si="17"/>
        <v/>
      </c>
      <c r="AM21" s="125">
        <f t="shared" si="19"/>
        <v>0.4635433813049899</v>
      </c>
      <c r="AN21" s="157">
        <f t="shared" si="19"/>
        <v>0.4709352422927755</v>
      </c>
      <c r="AO21" s="157">
        <f t="shared" si="29"/>
        <v>0.56658857702200172</v>
      </c>
      <c r="AP21" s="157">
        <f t="shared" si="29"/>
        <v>0.7938138841645116</v>
      </c>
      <c r="AQ21" s="157">
        <f t="shared" si="29"/>
        <v>0.52054269477021697</v>
      </c>
      <c r="AR21" s="157">
        <f t="shared" si="29"/>
        <v>0.51588347631935783</v>
      </c>
      <c r="AS21" s="157">
        <f t="shared" si="21"/>
        <v>0.57756920470374995</v>
      </c>
      <c r="AT21" s="157">
        <f t="shared" si="21"/>
        <v>0.55528368459031718</v>
      </c>
      <c r="AU21" s="157">
        <f t="shared" si="21"/>
        <v>0.84596143295086201</v>
      </c>
      <c r="AV21" s="157">
        <f t="shared" si="21"/>
        <v>0.54347464013767288</v>
      </c>
      <c r="AW21" s="157">
        <f t="shared" si="21"/>
        <v>0.57649631008553326</v>
      </c>
      <c r="AX21" s="157">
        <f t="shared" si="21"/>
        <v>0.53771528547733172</v>
      </c>
      <c r="AY21" s="157">
        <f t="shared" si="21"/>
        <v>0.69084114513812245</v>
      </c>
      <c r="AZ21" s="157">
        <f t="shared" si="13"/>
        <v>0.64443574413807492</v>
      </c>
      <c r="BA21" s="157">
        <f t="shared" si="14"/>
        <v>0.75302643231876409</v>
      </c>
      <c r="BB21" s="302" t="str">
        <f>IF(AJ21="","",(AJ21/Q21)*10)</f>
        <v/>
      </c>
      <c r="BC21" s="52" t="str">
        <f t="shared" si="15"/>
        <v/>
      </c>
      <c r="BE21" s="105"/>
      <c r="BF21" s="105"/>
    </row>
    <row r="22" spans="1:58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P22" si="35">SUM(E13:E15)</f>
        <v>431446.86999999988</v>
      </c>
      <c r="F22" s="154">
        <f t="shared" si="35"/>
        <v>682723.02999999991</v>
      </c>
      <c r="G22" s="154">
        <f t="shared" si="35"/>
        <v>626913.08999999985</v>
      </c>
      <c r="H22" s="154">
        <f t="shared" si="35"/>
        <v>458823.13999999961</v>
      </c>
      <c r="I22" s="154">
        <f t="shared" si="35"/>
        <v>516420.31999999972</v>
      </c>
      <c r="J22" s="154">
        <f t="shared" si="35"/>
        <v>514480.41000000003</v>
      </c>
      <c r="K22" s="154">
        <f t="shared" si="35"/>
        <v>823375.22000000055</v>
      </c>
      <c r="L22" s="154">
        <f t="shared" si="35"/>
        <v>766069.49</v>
      </c>
      <c r="M22" s="154">
        <f t="shared" si="35"/>
        <v>684091.10999999964</v>
      </c>
      <c r="N22" s="154">
        <f t="shared" si="35"/>
        <v>752818.34999999928</v>
      </c>
      <c r="O22" s="154">
        <f t="shared" ref="O22" si="36">SUM(O13:O15)</f>
        <v>716410.84000000008</v>
      </c>
      <c r="P22" s="154">
        <f t="shared" si="35"/>
        <v>496682.37999999977</v>
      </c>
      <c r="Q22" s="154" t="str">
        <f>IF(Q15="","",SUM(Q13:Q15))</f>
        <v/>
      </c>
      <c r="R22" s="52" t="str">
        <f t="shared" si="16"/>
        <v/>
      </c>
      <c r="T22" s="109" t="s">
        <v>87</v>
      </c>
      <c r="U22" s="19">
        <f>SUM(U13:U15)</f>
        <v>25135.716000000004</v>
      </c>
      <c r="V22" s="154">
        <f t="shared" ref="V22" si="37">SUM(V13:V15)</f>
        <v>23908.640999999996</v>
      </c>
      <c r="W22" s="154">
        <f>SUM(W13:W15)</f>
        <v>23069.980999999996</v>
      </c>
      <c r="X22" s="154">
        <f t="shared" ref="X22:AI22" si="38">SUM(X13:X15)</f>
        <v>32504.29800000001</v>
      </c>
      <c r="Y22" s="154">
        <f t="shared" si="38"/>
        <v>33772.178999999996</v>
      </c>
      <c r="Z22" s="154">
        <f t="shared" si="38"/>
        <v>31879.368999999995</v>
      </c>
      <c r="AA22" s="154">
        <f t="shared" si="38"/>
        <v>27356.271000000008</v>
      </c>
      <c r="AB22" s="154">
        <f t="shared" si="38"/>
        <v>32668.917000000012</v>
      </c>
      <c r="AC22" s="154">
        <f t="shared" si="38"/>
        <v>41788.728000000003</v>
      </c>
      <c r="AD22" s="154">
        <f t="shared" si="38"/>
        <v>42542.01</v>
      </c>
      <c r="AE22" s="154">
        <f t="shared" si="38"/>
        <v>45356.519000000008</v>
      </c>
      <c r="AF22" s="154">
        <f t="shared" si="38"/>
        <v>41128.285999999993</v>
      </c>
      <c r="AG22" s="154">
        <f t="shared" si="38"/>
        <v>52942.623999999996</v>
      </c>
      <c r="AH22" s="154">
        <f t="shared" ref="AH22" si="39">SUM(AH13:AH15)</f>
        <v>49486.405000000006</v>
      </c>
      <c r="AI22" s="154">
        <f t="shared" si="38"/>
        <v>39458.410000000011</v>
      </c>
      <c r="AJ22" s="202" t="str">
        <f>IF(AJ15="","",SUM(AJ13:AJ15))</f>
        <v/>
      </c>
      <c r="AK22" s="52" t="str">
        <f t="shared" si="17"/>
        <v/>
      </c>
      <c r="AM22" s="125">
        <f t="shared" si="19"/>
        <v>0.49145504558914899</v>
      </c>
      <c r="AN22" s="157">
        <f t="shared" si="19"/>
        <v>0.48945196647429901</v>
      </c>
      <c r="AO22" s="157">
        <f t="shared" si="29"/>
        <v>0.72415411933385454</v>
      </c>
      <c r="AP22" s="157">
        <f t="shared" si="29"/>
        <v>0.75337892705074017</v>
      </c>
      <c r="AQ22" s="157">
        <f t="shared" si="29"/>
        <v>0.49466881174346788</v>
      </c>
      <c r="AR22" s="157">
        <f t="shared" si="29"/>
        <v>0.50851337304186772</v>
      </c>
      <c r="AS22" s="157">
        <f t="shared" si="21"/>
        <v>0.59622692525926291</v>
      </c>
      <c r="AT22" s="157">
        <f t="shared" si="21"/>
        <v>0.63260324458185591</v>
      </c>
      <c r="AU22" s="157">
        <f t="shared" si="21"/>
        <v>0.8122511020390456</v>
      </c>
      <c r="AV22" s="157">
        <f t="shared" si="21"/>
        <v>0.5166782891523013</v>
      </c>
      <c r="AW22" s="157">
        <f t="shared" si="21"/>
        <v>0.59206794673417951</v>
      </c>
      <c r="AX22" s="157">
        <f t="shared" si="21"/>
        <v>0.60121064868099239</v>
      </c>
      <c r="AY22" s="157">
        <f t="shared" si="21"/>
        <v>0.70325894686281276</v>
      </c>
      <c r="AZ22" s="157">
        <f t="shared" si="13"/>
        <v>0.69075455363014893</v>
      </c>
      <c r="BA22" s="157">
        <f t="shared" si="14"/>
        <v>0.79443949672625858</v>
      </c>
      <c r="BB22" s="302" t="str">
        <f t="shared" ref="BB22:BB23" si="40">IF(AJ22="","",(AJ22/Q22)*10)</f>
        <v/>
      </c>
      <c r="BC22" s="52" t="str">
        <f t="shared" si="15"/>
        <v/>
      </c>
      <c r="BE22" s="105"/>
      <c r="BF22" s="105"/>
    </row>
    <row r="23" spans="1:58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P23" si="41">SUM(E16:E18)</f>
        <v>486713.37999999966</v>
      </c>
      <c r="F23" s="155">
        <f t="shared" si="41"/>
        <v>616515.64000000025</v>
      </c>
      <c r="G23" s="155">
        <f t="shared" si="41"/>
        <v>416852.43999999983</v>
      </c>
      <c r="H23" s="155">
        <f t="shared" si="41"/>
        <v>460289.7799999998</v>
      </c>
      <c r="I23" s="155">
        <f t="shared" si="41"/>
        <v>457022.28999999969</v>
      </c>
      <c r="J23" s="155">
        <f t="shared" si="41"/>
        <v>688917.43</v>
      </c>
      <c r="K23" s="155">
        <f t="shared" si="41"/>
        <v>739760.91000000038</v>
      </c>
      <c r="L23" s="155">
        <f t="shared" si="41"/>
        <v>696889.35999999987</v>
      </c>
      <c r="M23" s="155">
        <f t="shared" si="41"/>
        <v>681593.02000000014</v>
      </c>
      <c r="N23" s="155">
        <f t="shared" si="41"/>
        <v>832945.81000000052</v>
      </c>
      <c r="O23" s="155">
        <f t="shared" ref="O23" si="42">SUM(O16:O18)</f>
        <v>546027.48999999929</v>
      </c>
      <c r="P23" s="155">
        <f t="shared" si="41"/>
        <v>546267.71999999951</v>
      </c>
      <c r="Q23" s="155" t="str">
        <f>IF(Q18="","",SUM(Q16:Q18))</f>
        <v/>
      </c>
      <c r="R23" s="55" t="str">
        <f t="shared" si="16"/>
        <v/>
      </c>
      <c r="T23" s="110" t="s">
        <v>88</v>
      </c>
      <c r="U23" s="21">
        <f>SUM(U16:U18)</f>
        <v>26148.870999999992</v>
      </c>
      <c r="V23" s="155">
        <f t="shared" ref="V23" si="43">SUM(V16:V18)</f>
        <v>24824.359</v>
      </c>
      <c r="W23" s="155">
        <f>SUM(W16:W18)</f>
        <v>25786.902000000006</v>
      </c>
      <c r="X23" s="155">
        <f t="shared" ref="X23:AI23" si="44">SUM(X16:X18)</f>
        <v>34340.337000000007</v>
      </c>
      <c r="Y23" s="155">
        <f t="shared" si="44"/>
        <v>38207.429000000004</v>
      </c>
      <c r="Z23" s="155">
        <f t="shared" si="44"/>
        <v>28571.173999999999</v>
      </c>
      <c r="AA23" s="155">
        <f t="shared" si="44"/>
        <v>33006.81</v>
      </c>
      <c r="AB23" s="155">
        <f t="shared" si="44"/>
        <v>39040.758000000002</v>
      </c>
      <c r="AC23" s="155">
        <f t="shared" si="44"/>
        <v>48079.73</v>
      </c>
      <c r="AD23" s="155">
        <f t="shared" si="44"/>
        <v>49572.105999999992</v>
      </c>
      <c r="AE23" s="155">
        <f t="shared" si="44"/>
        <v>43376.988000000005</v>
      </c>
      <c r="AF23" s="155">
        <f t="shared" si="44"/>
        <v>47123.987000000023</v>
      </c>
      <c r="AG23" s="155">
        <f t="shared" si="44"/>
        <v>58636.54</v>
      </c>
      <c r="AH23" s="155">
        <f t="shared" ref="AH23" si="45">SUM(AH16:AH18)</f>
        <v>41479.065000000002</v>
      </c>
      <c r="AI23" s="155">
        <f t="shared" si="44"/>
        <v>42804.739999999983</v>
      </c>
      <c r="AJ23" s="203" t="str">
        <f>IF(AJ18="","",SUM(AJ16:AJ18))</f>
        <v/>
      </c>
      <c r="AK23" s="55" t="str">
        <f t="shared" si="17"/>
        <v/>
      </c>
      <c r="AM23" s="126">
        <f t="shared" si="19"/>
        <v>0.55445366590058986</v>
      </c>
      <c r="AN23" s="158">
        <f t="shared" si="19"/>
        <v>0.58274025510480154</v>
      </c>
      <c r="AO23" s="158">
        <f t="shared" ref="AO23:AY23" si="46">IF(AO18="","",(W23/D23)*10)</f>
        <v>0.91766659206541912</v>
      </c>
      <c r="AP23" s="158">
        <f t="shared" si="46"/>
        <v>0.70555563933746857</v>
      </c>
      <c r="AQ23" s="158">
        <f t="shared" si="46"/>
        <v>0.61973170704963765</v>
      </c>
      <c r="AR23" s="158">
        <f t="shared" si="46"/>
        <v>0.68540258514499786</v>
      </c>
      <c r="AS23" s="158">
        <f t="shared" si="46"/>
        <v>0.71708761380711117</v>
      </c>
      <c r="AT23" s="158">
        <f t="shared" si="46"/>
        <v>0.85424187953721087</v>
      </c>
      <c r="AU23" s="158">
        <f t="shared" si="46"/>
        <v>0.69790264995908136</v>
      </c>
      <c r="AV23" s="158">
        <f t="shared" si="46"/>
        <v>0.67010983318921202</v>
      </c>
      <c r="AW23" s="158">
        <f t="shared" si="46"/>
        <v>0.62243722590340611</v>
      </c>
      <c r="AX23" s="158">
        <f t="shared" si="46"/>
        <v>0.69138012886340905</v>
      </c>
      <c r="AY23" s="158">
        <f t="shared" si="46"/>
        <v>0.70396584382842342</v>
      </c>
      <c r="AZ23" s="158">
        <f t="shared" ref="AZ23" si="47">IF(AZ18="","",(AH23/O23)*10)</f>
        <v>0.75965158823780199</v>
      </c>
      <c r="BA23" s="158">
        <f t="shared" ref="BA23" si="48">IF(BA18="","",(AI23/P23)*10)</f>
        <v>0.78358538190761162</v>
      </c>
      <c r="BB23" s="303" t="str">
        <f t="shared" si="40"/>
        <v/>
      </c>
      <c r="BC23" s="55" t="str">
        <f t="shared" si="15"/>
        <v/>
      </c>
      <c r="BE23" s="105"/>
      <c r="BF23" s="105"/>
    </row>
    <row r="24" spans="1:58" x14ac:dyDescent="0.25">
      <c r="J24" s="119"/>
      <c r="K24" s="119"/>
      <c r="L24" s="119"/>
      <c r="M24" s="119"/>
      <c r="N24" s="119"/>
      <c r="O24" s="119"/>
      <c r="P24" s="119"/>
      <c r="T24" s="119">
        <f>SUM(U7:U18)</f>
        <v>89493.365000000005</v>
      </c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BE24" s="105"/>
      <c r="BF24" s="105"/>
    </row>
    <row r="25" spans="1:58" ht="15.75" thickBot="1" x14ac:dyDescent="0.3">
      <c r="R25" s="205" t="s">
        <v>1</v>
      </c>
      <c r="AK25" s="289">
        <v>1000</v>
      </c>
      <c r="BC25" s="289" t="s">
        <v>47</v>
      </c>
      <c r="BE25" s="105"/>
      <c r="BF25" s="105"/>
    </row>
    <row r="26" spans="1:58" ht="20.100000000000001" customHeight="1" x14ac:dyDescent="0.25">
      <c r="A26" s="350" t="s">
        <v>2</v>
      </c>
      <c r="B26" s="352" t="s">
        <v>71</v>
      </c>
      <c r="C26" s="346"/>
      <c r="D26" s="346"/>
      <c r="E26" s="346"/>
      <c r="F26" s="346"/>
      <c r="G26" s="346"/>
      <c r="H26" s="346"/>
      <c r="I26" s="346"/>
      <c r="J26" s="346"/>
      <c r="K26" s="346"/>
      <c r="L26" s="346"/>
      <c r="M26" s="346"/>
      <c r="N26" s="346"/>
      <c r="O26" s="346"/>
      <c r="P26" s="346"/>
      <c r="Q26" s="347"/>
      <c r="R26" s="355" t="str">
        <f>R4</f>
        <v>D       2025/2024</v>
      </c>
      <c r="T26" s="353" t="s">
        <v>3</v>
      </c>
      <c r="U26" s="345" t="s">
        <v>71</v>
      </c>
      <c r="V26" s="346"/>
      <c r="W26" s="346"/>
      <c r="X26" s="346"/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7"/>
      <c r="AK26" s="355" t="str">
        <f>R26</f>
        <v>D       2025/2024</v>
      </c>
      <c r="AM26" s="345" t="s">
        <v>71</v>
      </c>
      <c r="AN26" s="346"/>
      <c r="AO26" s="346"/>
      <c r="AP26" s="346"/>
      <c r="AQ26" s="346"/>
      <c r="AR26" s="346"/>
      <c r="AS26" s="346"/>
      <c r="AT26" s="346"/>
      <c r="AU26" s="346"/>
      <c r="AV26" s="346"/>
      <c r="AW26" s="346"/>
      <c r="AX26" s="346"/>
      <c r="AY26" s="346"/>
      <c r="AZ26" s="346"/>
      <c r="BA26" s="346"/>
      <c r="BB26" s="347"/>
      <c r="BC26" s="355" t="str">
        <f>AK26</f>
        <v>D       2025/2024</v>
      </c>
      <c r="BE26" s="105"/>
      <c r="BF26" s="105"/>
    </row>
    <row r="27" spans="1:58" ht="20.100000000000001" customHeight="1" thickBot="1" x14ac:dyDescent="0.3">
      <c r="A27" s="351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5">
        <v>2023</v>
      </c>
      <c r="P27" s="135">
        <v>2024</v>
      </c>
      <c r="Q27" s="133">
        <v>2025</v>
      </c>
      <c r="R27" s="356"/>
      <c r="T27" s="354"/>
      <c r="U27" s="25">
        <v>2010</v>
      </c>
      <c r="V27" s="135">
        <v>2011</v>
      </c>
      <c r="W27" s="135">
        <v>2012</v>
      </c>
      <c r="X27" s="135">
        <v>2013</v>
      </c>
      <c r="Y27" s="135">
        <v>2014</v>
      </c>
      <c r="Z27" s="135">
        <v>2015</v>
      </c>
      <c r="AA27" s="135">
        <v>2016</v>
      </c>
      <c r="AB27" s="135">
        <v>2017</v>
      </c>
      <c r="AC27" s="135">
        <v>2018</v>
      </c>
      <c r="AD27" s="135">
        <v>2019</v>
      </c>
      <c r="AE27" s="135">
        <v>2020</v>
      </c>
      <c r="AF27" s="135">
        <v>2021</v>
      </c>
      <c r="AG27" s="135">
        <v>2022</v>
      </c>
      <c r="AH27" s="135">
        <v>2023</v>
      </c>
      <c r="AI27" s="135">
        <v>2024</v>
      </c>
      <c r="AJ27" s="133">
        <v>2025</v>
      </c>
      <c r="AK27" s="356"/>
      <c r="AM27" s="25">
        <v>2010</v>
      </c>
      <c r="AN27" s="135">
        <v>2011</v>
      </c>
      <c r="AO27" s="135">
        <v>2012</v>
      </c>
      <c r="AP27" s="135">
        <v>2013</v>
      </c>
      <c r="AQ27" s="135">
        <v>2014</v>
      </c>
      <c r="AR27" s="135">
        <v>2015</v>
      </c>
      <c r="AS27" s="135">
        <v>2016</v>
      </c>
      <c r="AT27" s="135">
        <v>2017</v>
      </c>
      <c r="AU27" s="265">
        <v>2018</v>
      </c>
      <c r="AV27" s="135">
        <v>2019</v>
      </c>
      <c r="AW27" s="135">
        <v>2020</v>
      </c>
      <c r="AX27" s="135">
        <v>2021</v>
      </c>
      <c r="AY27" s="135">
        <v>2022</v>
      </c>
      <c r="AZ27" s="176">
        <v>2023</v>
      </c>
      <c r="BA27" s="135">
        <v>2024</v>
      </c>
      <c r="BB27" s="266">
        <v>2025</v>
      </c>
      <c r="BC27" s="356"/>
      <c r="BE27" s="105"/>
      <c r="BF27" s="105"/>
    </row>
    <row r="28" spans="1:58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3"/>
      <c r="Q28" s="293"/>
      <c r="R28" s="294"/>
      <c r="T28" s="291"/>
      <c r="U28" s="293">
        <v>2010</v>
      </c>
      <c r="V28" s="293">
        <v>2011</v>
      </c>
      <c r="W28" s="293">
        <v>2012</v>
      </c>
      <c r="X28" s="293"/>
      <c r="Y28" s="293"/>
      <c r="Z28" s="293"/>
      <c r="AA28" s="293"/>
      <c r="AB28" s="293"/>
      <c r="AC28" s="293"/>
      <c r="AD28" s="293"/>
      <c r="AE28" s="293"/>
      <c r="AF28" s="293"/>
      <c r="AG28" s="293"/>
      <c r="AH28" s="293"/>
      <c r="AI28" s="293"/>
      <c r="AJ28" s="293"/>
      <c r="AK28" s="294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0"/>
      <c r="AX28" s="290"/>
      <c r="AY28" s="290"/>
      <c r="AZ28" s="290"/>
      <c r="BA28" s="290"/>
      <c r="BB28" s="290"/>
      <c r="BC28" s="292"/>
      <c r="BE28" s="105"/>
      <c r="BF28" s="105"/>
    </row>
    <row r="29" spans="1:58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53">
        <v>210592.18</v>
      </c>
      <c r="P29" s="153">
        <v>172134.37</v>
      </c>
      <c r="Q29" s="112">
        <v>156286.95999999988</v>
      </c>
      <c r="R29" s="61">
        <f>IF(Q29="","",(Q29-P29)/P29)</f>
        <v>-9.2064182185115737E-2</v>
      </c>
      <c r="T29" s="109" t="s">
        <v>73</v>
      </c>
      <c r="U29" s="39">
        <v>5016.9969999999994</v>
      </c>
      <c r="V29" s="153">
        <v>5270.674</v>
      </c>
      <c r="W29" s="153">
        <v>5254.5140000000001</v>
      </c>
      <c r="X29" s="153">
        <v>8076.4090000000024</v>
      </c>
      <c r="Y29" s="153">
        <v>9156.59</v>
      </c>
      <c r="Z29" s="153">
        <v>7918.5499999999993</v>
      </c>
      <c r="AA29" s="153">
        <v>7480.9960000000019</v>
      </c>
      <c r="AB29" s="153">
        <v>9138.478000000001</v>
      </c>
      <c r="AC29" s="153">
        <v>8324.8559999999998</v>
      </c>
      <c r="AD29" s="153">
        <v>11927.749</v>
      </c>
      <c r="AE29" s="153">
        <v>14184.973999999998</v>
      </c>
      <c r="AF29" s="153">
        <v>11496.755999999994</v>
      </c>
      <c r="AG29" s="153">
        <v>12141.410000000002</v>
      </c>
      <c r="AH29" s="153">
        <v>14522.108000000002</v>
      </c>
      <c r="AI29" s="153">
        <v>10980.575000000001</v>
      </c>
      <c r="AJ29" s="112">
        <v>11769.335000000006</v>
      </c>
      <c r="AK29" s="61">
        <f>IF(AJ29="","",(AJ29-AI29)/AI29)</f>
        <v>7.1832303863869212E-2</v>
      </c>
      <c r="AM29" s="124">
        <f t="shared" ref="AM29:AM38" si="49">(U29/B29)*10</f>
        <v>0.44749494995804673</v>
      </c>
      <c r="AN29" s="156">
        <f t="shared" ref="AN29:AN38" si="50">(V29/C29)*10</f>
        <v>0.42199049962249885</v>
      </c>
      <c r="AO29" s="156">
        <f t="shared" ref="AO29:AO38" si="51">(W29/D29)*10</f>
        <v>0.47202259593859536</v>
      </c>
      <c r="AP29" s="156">
        <f t="shared" ref="AP29:AP38" si="52">(X29/E29)*10</f>
        <v>0.8081632158864277</v>
      </c>
      <c r="AQ29" s="156">
        <f t="shared" ref="AQ29:AQ38" si="53">(Y29/F29)*10</f>
        <v>0.50550044106984959</v>
      </c>
      <c r="AR29" s="156">
        <f t="shared" ref="AR29:AR38" si="54">(Z29/G29)*10</f>
        <v>0.47895812371298058</v>
      </c>
      <c r="AS29" s="156">
        <f t="shared" ref="AS29:AS38" si="55">(AA29/H29)*10</f>
        <v>0.58749022877813117</v>
      </c>
      <c r="AT29" s="156">
        <f t="shared" ref="AT29:AT38" si="56">(AB29/I29)*10</f>
        <v>0.55261592323817688</v>
      </c>
      <c r="AU29" s="156">
        <f t="shared" ref="AU29:AU38" si="57">(AC29/J29)*10</f>
        <v>0.77172992674881657</v>
      </c>
      <c r="AV29" s="156">
        <f t="shared" ref="AV29:AV38" si="58">(AD29/K29)*10</f>
        <v>0.59323467465978674</v>
      </c>
      <c r="AW29" s="156">
        <f t="shared" ref="AW29:AW38" si="59">(AE29/L29)*10</f>
        <v>0.61384805672702092</v>
      </c>
      <c r="AX29" s="156">
        <f t="shared" ref="AX29:AX38" si="60">(AF29/M29)*10</f>
        <v>0.53656597117584959</v>
      </c>
      <c r="AY29" s="156">
        <f t="shared" ref="AY29:AZ38" si="61">(AG29/N29)*10</f>
        <v>0.64128226769950125</v>
      </c>
      <c r="AZ29" s="156">
        <f t="shared" si="61"/>
        <v>0.68958439007564309</v>
      </c>
      <c r="BA29" s="156">
        <f t="shared" ref="BA29:BA44" si="62">(AI29/P29)*10</f>
        <v>0.63790717681773845</v>
      </c>
      <c r="BB29" s="156">
        <f>(AJ29/Q29)*10</f>
        <v>0.75305930833896928</v>
      </c>
      <c r="BC29" s="61">
        <f t="shared" ref="BC29:BC45" si="63">IF(BB29="","",(BB29-BA29)/BA29)</f>
        <v>0.18051549771814507</v>
      </c>
      <c r="BE29" s="105"/>
      <c r="BF29" s="105"/>
    </row>
    <row r="30" spans="1:58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54">
        <v>254936.74999999994</v>
      </c>
      <c r="P30" s="154">
        <v>195396.1700000001</v>
      </c>
      <c r="Q30" s="119">
        <v>178153.83999999979</v>
      </c>
      <c r="R30" s="52">
        <f t="shared" ref="R30:R45" si="64">IF(Q30="","",(Q30-P30)/P30)</f>
        <v>-8.8242927177130948E-2</v>
      </c>
      <c r="T30" s="109" t="s">
        <v>74</v>
      </c>
      <c r="U30" s="19">
        <v>4768.4190000000008</v>
      </c>
      <c r="V30" s="154">
        <v>5015.1330000000007</v>
      </c>
      <c r="W30" s="154">
        <v>4911.1499999999996</v>
      </c>
      <c r="X30" s="154">
        <v>7549.5049999999992</v>
      </c>
      <c r="Y30" s="154">
        <v>9045.7329999999984</v>
      </c>
      <c r="Z30" s="154">
        <v>9256.7200000000012</v>
      </c>
      <c r="AA30" s="154">
        <v>8296.7439999999988</v>
      </c>
      <c r="AB30" s="154">
        <v>9856.137999999999</v>
      </c>
      <c r="AC30" s="154">
        <v>9306.1540000000005</v>
      </c>
      <c r="AD30" s="154">
        <v>13709.666999999996</v>
      </c>
      <c r="AE30" s="154">
        <v>12449.267000000005</v>
      </c>
      <c r="AF30" s="154">
        <v>12684.448000000004</v>
      </c>
      <c r="AG30" s="154">
        <v>16621.906999999996</v>
      </c>
      <c r="AH30" s="154">
        <v>15950.190999999999</v>
      </c>
      <c r="AI30" s="154">
        <v>12599.075000000004</v>
      </c>
      <c r="AJ30" s="119">
        <v>11885.355999999996</v>
      </c>
      <c r="AK30" s="52">
        <f t="shared" ref="AK30:AK45" si="65">IF(AJ30="","",(AJ30-AI30)/AI30)</f>
        <v>-5.6648523800358994E-2</v>
      </c>
      <c r="AM30" s="125">
        <f t="shared" si="49"/>
        <v>0.46047109354109889</v>
      </c>
      <c r="AN30" s="157">
        <f t="shared" si="50"/>
        <v>0.45757226895448566</v>
      </c>
      <c r="AO30" s="157">
        <f t="shared" si="51"/>
        <v>0.5419617422671561</v>
      </c>
      <c r="AP30" s="157">
        <f t="shared" si="52"/>
        <v>0.82888642292733761</v>
      </c>
      <c r="AQ30" s="157">
        <f t="shared" si="53"/>
        <v>0.50636300335303253</v>
      </c>
      <c r="AR30" s="157">
        <f t="shared" si="54"/>
        <v>0.48905442795728249</v>
      </c>
      <c r="AS30" s="157">
        <f t="shared" si="55"/>
        <v>0.51556937685642856</v>
      </c>
      <c r="AT30" s="157">
        <f t="shared" si="56"/>
        <v>0.54755948056577153</v>
      </c>
      <c r="AU30" s="157">
        <f t="shared" si="57"/>
        <v>0.92171330852361721</v>
      </c>
      <c r="AV30" s="157">
        <f t="shared" si="58"/>
        <v>0.57411865515950256</v>
      </c>
      <c r="AW30" s="157">
        <f t="shared" si="59"/>
        <v>0.6218671970115851</v>
      </c>
      <c r="AX30" s="157">
        <f t="shared" si="60"/>
        <v>0.49425784549142993</v>
      </c>
      <c r="AY30" s="157">
        <f t="shared" si="61"/>
        <v>0.62654318974990453</v>
      </c>
      <c r="AZ30" s="157">
        <f t="shared" si="61"/>
        <v>0.62565287272235182</v>
      </c>
      <c r="BA30" s="157">
        <f t="shared" si="62"/>
        <v>0.64479641540568566</v>
      </c>
      <c r="BB30" s="157">
        <f>IF(AJ30="","",(AJ30/Q30)*10)</f>
        <v>0.66714004031571861</v>
      </c>
      <c r="BC30" s="52">
        <f t="shared" si="63"/>
        <v>3.4652216383639536E-2</v>
      </c>
      <c r="BE30" s="105"/>
      <c r="BF30" s="105"/>
    </row>
    <row r="31" spans="1:58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54">
        <v>307397.88</v>
      </c>
      <c r="P31" s="154">
        <v>174650.59000000005</v>
      </c>
      <c r="Q31" s="119">
        <v>152251.97000000003</v>
      </c>
      <c r="R31" s="52">
        <f t="shared" si="64"/>
        <v>-0.1282481782626673</v>
      </c>
      <c r="T31" s="109" t="s">
        <v>75</v>
      </c>
      <c r="U31" s="19">
        <v>7424.4470000000001</v>
      </c>
      <c r="V31" s="154">
        <v>5510.3540000000003</v>
      </c>
      <c r="W31" s="154">
        <v>6830.2309999999961</v>
      </c>
      <c r="X31" s="154">
        <v>7114.5390000000007</v>
      </c>
      <c r="Y31" s="154">
        <v>8082.2549999999983</v>
      </c>
      <c r="Z31" s="154">
        <v>8938.91</v>
      </c>
      <c r="AA31" s="154">
        <v>8489.652</v>
      </c>
      <c r="AB31" s="154">
        <v>9926.7349999999988</v>
      </c>
      <c r="AC31" s="154">
        <v>10260.373</v>
      </c>
      <c r="AD31" s="154">
        <v>11780.022999999999</v>
      </c>
      <c r="AE31" s="154">
        <v>12880.835000000003</v>
      </c>
      <c r="AF31" s="154">
        <v>17712.749</v>
      </c>
      <c r="AG31" s="154">
        <v>13728.199000000006</v>
      </c>
      <c r="AH31" s="154">
        <v>20045.862000000012</v>
      </c>
      <c r="AI31" s="154">
        <v>12910.050000000008</v>
      </c>
      <c r="AJ31" s="119">
        <v>10919.835999999999</v>
      </c>
      <c r="AK31" s="52">
        <f t="shared" si="65"/>
        <v>-0.15416005360165203</v>
      </c>
      <c r="AM31" s="125">
        <f t="shared" si="49"/>
        <v>0.44241062088628053</v>
      </c>
      <c r="AN31" s="157">
        <f t="shared" si="50"/>
        <v>0.44000691509090828</v>
      </c>
      <c r="AO31" s="157">
        <f t="shared" si="51"/>
        <v>0.50306153781226581</v>
      </c>
      <c r="AP31" s="157">
        <f t="shared" si="52"/>
        <v>0.908169034292719</v>
      </c>
      <c r="AQ31" s="157">
        <f t="shared" si="53"/>
        <v>0.50798316681623246</v>
      </c>
      <c r="AR31" s="157">
        <f t="shared" si="54"/>
        <v>0.49726565111971294</v>
      </c>
      <c r="AS31" s="157">
        <f t="shared" si="55"/>
        <v>0.53652846921584385</v>
      </c>
      <c r="AT31" s="157">
        <f t="shared" si="56"/>
        <v>0.5373482716568041</v>
      </c>
      <c r="AU31" s="157">
        <f t="shared" si="57"/>
        <v>0.78173472362263119</v>
      </c>
      <c r="AV31" s="157">
        <f t="shared" si="58"/>
        <v>0.56172228676028879</v>
      </c>
      <c r="AW31" s="157">
        <f t="shared" si="59"/>
        <v>0.61636897129854362</v>
      </c>
      <c r="AX31" s="157">
        <f t="shared" si="60"/>
        <v>0.51111633914897814</v>
      </c>
      <c r="AY31" s="157">
        <f t="shared" si="61"/>
        <v>0.69550200427620168</v>
      </c>
      <c r="AZ31" s="157">
        <f t="shared" si="61"/>
        <v>0.65211451686003852</v>
      </c>
      <c r="BA31" s="157">
        <f t="shared" si="62"/>
        <v>0.73919303679420745</v>
      </c>
      <c r="BB31" s="157">
        <f t="shared" ref="BB31:BB40" si="66">IF(AJ31="","",(AJ31/Q31)*10)</f>
        <v>0.71722132725113497</v>
      </c>
      <c r="BC31" s="52">
        <f t="shared" si="63"/>
        <v>-2.9723913036791012E-2</v>
      </c>
      <c r="BE31" s="105"/>
      <c r="BF31" s="105"/>
    </row>
    <row r="32" spans="1:58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54">
        <v>266098.18000000005</v>
      </c>
      <c r="P32" s="154">
        <v>163503.87999999998</v>
      </c>
      <c r="Q32" s="119">
        <v>163076.41999999995</v>
      </c>
      <c r="R32" s="52">
        <f t="shared" si="64"/>
        <v>-2.6143722093935691E-3</v>
      </c>
      <c r="T32" s="109" t="s">
        <v>76</v>
      </c>
      <c r="U32" s="19">
        <v>6997.9059999999999</v>
      </c>
      <c r="V32" s="154">
        <v>5641.7790000000005</v>
      </c>
      <c r="W32" s="154">
        <v>6955.6630000000014</v>
      </c>
      <c r="X32" s="154">
        <v>8794.5019999999968</v>
      </c>
      <c r="Y32" s="154">
        <v>7652.6419999999989</v>
      </c>
      <c r="Z32" s="154">
        <v>8505.6460000000006</v>
      </c>
      <c r="AA32" s="154">
        <v>6662.3990000000013</v>
      </c>
      <c r="AB32" s="154">
        <v>10370.893000000004</v>
      </c>
      <c r="AC32" s="154">
        <v>11386.056</v>
      </c>
      <c r="AD32" s="154">
        <v>12901.989000000001</v>
      </c>
      <c r="AE32" s="154">
        <v>14090.422</v>
      </c>
      <c r="AF32" s="154">
        <v>12972.172999999997</v>
      </c>
      <c r="AG32" s="154">
        <v>15175.933000000003</v>
      </c>
      <c r="AH32" s="154">
        <v>16823.397999999997</v>
      </c>
      <c r="AI32" s="154">
        <v>12141.555000000006</v>
      </c>
      <c r="AJ32" s="119">
        <v>11855.610000000004</v>
      </c>
      <c r="AK32" s="52">
        <f t="shared" si="65"/>
        <v>-2.3550937256389431E-2</v>
      </c>
      <c r="AM32" s="125">
        <f t="shared" si="49"/>
        <v>0.4117380456536428</v>
      </c>
      <c r="AN32" s="157">
        <f t="shared" si="50"/>
        <v>0.45017323810756427</v>
      </c>
      <c r="AO32" s="157">
        <f t="shared" si="51"/>
        <v>0.53052169146380823</v>
      </c>
      <c r="AP32" s="157">
        <f t="shared" si="52"/>
        <v>0.79315079340313666</v>
      </c>
      <c r="AQ32" s="157">
        <f t="shared" si="53"/>
        <v>0.54920904241465762</v>
      </c>
      <c r="AR32" s="157">
        <f t="shared" si="54"/>
        <v>0.49231320433642595</v>
      </c>
      <c r="AS32" s="157">
        <f t="shared" si="55"/>
        <v>0.55148844538658548</v>
      </c>
      <c r="AT32" s="157">
        <f t="shared" si="56"/>
        <v>0.52949059732220316</v>
      </c>
      <c r="AU32" s="157">
        <f t="shared" si="57"/>
        <v>0.75728905420077208</v>
      </c>
      <c r="AV32" s="157">
        <f t="shared" si="58"/>
        <v>0.52733538616375741</v>
      </c>
      <c r="AW32" s="157">
        <f t="shared" si="59"/>
        <v>0.60476032121983347</v>
      </c>
      <c r="AX32" s="157">
        <f t="shared" si="60"/>
        <v>0.54429927333323636</v>
      </c>
      <c r="AY32" s="157">
        <f t="shared" si="61"/>
        <v>0.72663491662813884</v>
      </c>
      <c r="AZ32" s="157">
        <f t="shared" si="61"/>
        <v>0.63222521852648494</v>
      </c>
      <c r="BA32" s="157">
        <f t="shared" si="62"/>
        <v>0.74258513008987959</v>
      </c>
      <c r="BB32" s="157">
        <f t="shared" si="66"/>
        <v>0.72699719554795272</v>
      </c>
      <c r="BC32" s="52">
        <f t="shared" si="63"/>
        <v>-2.0991444496121489E-2</v>
      </c>
      <c r="BE32" s="105"/>
      <c r="BF32" s="105"/>
    </row>
    <row r="33" spans="1:58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54">
        <v>271889.82</v>
      </c>
      <c r="P33" s="154">
        <v>185069.7500000002</v>
      </c>
      <c r="Q33" s="119">
        <v>156588.16999999995</v>
      </c>
      <c r="R33" s="52">
        <f t="shared" si="64"/>
        <v>-0.15389646336043691</v>
      </c>
      <c r="T33" s="109" t="s">
        <v>77</v>
      </c>
      <c r="U33" s="19">
        <v>5233.5920000000015</v>
      </c>
      <c r="V33" s="154">
        <v>6774.5830000000024</v>
      </c>
      <c r="W33" s="154">
        <v>6184.9250000000011</v>
      </c>
      <c r="X33" s="154">
        <v>12346.015000000001</v>
      </c>
      <c r="Y33" s="154">
        <v>9823.5429999999997</v>
      </c>
      <c r="Z33" s="154">
        <v>9567.4180000000015</v>
      </c>
      <c r="AA33" s="154">
        <v>8927.2699999999986</v>
      </c>
      <c r="AB33" s="154">
        <v>11110.941999999997</v>
      </c>
      <c r="AC33" s="154">
        <v>11997.332</v>
      </c>
      <c r="AD33" s="154">
        <v>12224.240000000003</v>
      </c>
      <c r="AE33" s="154">
        <v>10503.531999999996</v>
      </c>
      <c r="AF33" s="154">
        <v>13714.956999999997</v>
      </c>
      <c r="AG33" s="154">
        <v>20165.158999999996</v>
      </c>
      <c r="AH33" s="154">
        <v>18190.89599999999</v>
      </c>
      <c r="AI33" s="154">
        <v>12937.527999999997</v>
      </c>
      <c r="AJ33" s="119">
        <v>12143.757999999994</v>
      </c>
      <c r="AK33" s="52">
        <f t="shared" si="65"/>
        <v>-6.1354070112930571E-2</v>
      </c>
      <c r="AM33" s="125">
        <f t="shared" si="49"/>
        <v>0.49547514696423517</v>
      </c>
      <c r="AN33" s="157">
        <f t="shared" si="50"/>
        <v>0.46184732439637305</v>
      </c>
      <c r="AO33" s="157">
        <f t="shared" si="51"/>
        <v>0.58455084732547036</v>
      </c>
      <c r="AP33" s="157">
        <f t="shared" si="52"/>
        <v>0.78769456194735565</v>
      </c>
      <c r="AQ33" s="157">
        <f t="shared" si="53"/>
        <v>0.4740445861025222</v>
      </c>
      <c r="AR33" s="157">
        <f t="shared" si="54"/>
        <v>0.52641405214864356</v>
      </c>
      <c r="AS33" s="157">
        <f t="shared" si="55"/>
        <v>0.57203930554337168</v>
      </c>
      <c r="AT33" s="157">
        <f t="shared" si="56"/>
        <v>0.53330507840023977</v>
      </c>
      <c r="AU33" s="157">
        <f t="shared" si="57"/>
        <v>0.97449836694611214</v>
      </c>
      <c r="AV33" s="157">
        <f t="shared" si="58"/>
        <v>0.53612416504160132</v>
      </c>
      <c r="AW33" s="157">
        <f t="shared" si="59"/>
        <v>0.50677934421259097</v>
      </c>
      <c r="AX33" s="157">
        <f t="shared" si="60"/>
        <v>0.50484087413609458</v>
      </c>
      <c r="AY33" s="157">
        <f t="shared" si="61"/>
        <v>0.67726572735313773</v>
      </c>
      <c r="AZ33" s="157">
        <f t="shared" si="61"/>
        <v>0.66905395722428995</v>
      </c>
      <c r="BA33" s="157">
        <f t="shared" si="62"/>
        <v>0.69906227246754171</v>
      </c>
      <c r="BB33" s="157">
        <f t="shared" si="66"/>
        <v>0.7755220589141566</v>
      </c>
      <c r="BC33" s="52">
        <f t="shared" si="63"/>
        <v>0.10937478599256693</v>
      </c>
      <c r="BE33" s="105"/>
      <c r="BF33" s="105"/>
    </row>
    <row r="34" spans="1:58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54">
        <v>318057.70000000054</v>
      </c>
      <c r="P34" s="154">
        <v>176585.52000000005</v>
      </c>
      <c r="Q34" s="119"/>
      <c r="R34" s="52" t="str">
        <f t="shared" si="64"/>
        <v/>
      </c>
      <c r="T34" s="109" t="s">
        <v>78</v>
      </c>
      <c r="U34" s="19">
        <v>8418.2340000000022</v>
      </c>
      <c r="V34" s="154">
        <v>4390.6889999999994</v>
      </c>
      <c r="W34" s="154">
        <v>6848.4070000000011</v>
      </c>
      <c r="X34" s="154">
        <v>11167.32799999999</v>
      </c>
      <c r="Y34" s="154">
        <v>8872.2850000000017</v>
      </c>
      <c r="Z34" s="154">
        <v>11662.620000000006</v>
      </c>
      <c r="AA34" s="154">
        <v>9423.9899999999961</v>
      </c>
      <c r="AB34" s="154">
        <v>14481.375000000004</v>
      </c>
      <c r="AC34" s="154">
        <v>12803.287</v>
      </c>
      <c r="AD34" s="154">
        <v>13718.046000000006</v>
      </c>
      <c r="AE34" s="154">
        <v>12228.946999999995</v>
      </c>
      <c r="AF34" s="154">
        <v>14526.821999999995</v>
      </c>
      <c r="AG34" s="154">
        <v>14534.652000000002</v>
      </c>
      <c r="AH34" s="154">
        <v>19521.573</v>
      </c>
      <c r="AI34" s="154">
        <v>14024.623999999998</v>
      </c>
      <c r="AJ34" s="119"/>
      <c r="AK34" s="52" t="str">
        <f t="shared" si="65"/>
        <v/>
      </c>
      <c r="AM34" s="125">
        <f t="shared" si="49"/>
        <v>0.48672862985073784</v>
      </c>
      <c r="AN34" s="157">
        <f t="shared" si="50"/>
        <v>0.49688825876595721</v>
      </c>
      <c r="AO34" s="157">
        <f t="shared" si="51"/>
        <v>0.56924809937044796</v>
      </c>
      <c r="AP34" s="157">
        <f t="shared" si="52"/>
        <v>0.78543559483657488</v>
      </c>
      <c r="AQ34" s="157">
        <f t="shared" si="53"/>
        <v>0.54207508867396426</v>
      </c>
      <c r="AR34" s="157">
        <f t="shared" si="54"/>
        <v>0.51283586940978365</v>
      </c>
      <c r="AS34" s="157">
        <f t="shared" si="55"/>
        <v>0.58706569068968495</v>
      </c>
      <c r="AT34" s="157">
        <f t="shared" si="56"/>
        <v>0.58568978626091728</v>
      </c>
      <c r="AU34" s="157">
        <f t="shared" si="57"/>
        <v>0.80425854872244606</v>
      </c>
      <c r="AV34" s="157">
        <f t="shared" si="58"/>
        <v>0.55167855015599043</v>
      </c>
      <c r="AW34" s="157">
        <f t="shared" si="59"/>
        <v>0.60866792877006426</v>
      </c>
      <c r="AX34" s="157">
        <f t="shared" si="60"/>
        <v>0.52479645779906703</v>
      </c>
      <c r="AY34" s="157">
        <f t="shared" si="61"/>
        <v>0.64394734152368938</v>
      </c>
      <c r="AZ34" s="157">
        <f t="shared" si="61"/>
        <v>0.61377457612250752</v>
      </c>
      <c r="BA34" s="157">
        <f t="shared" si="62"/>
        <v>0.794211439307141</v>
      </c>
      <c r="BB34" s="157" t="str">
        <f t="shared" si="66"/>
        <v/>
      </c>
      <c r="BC34" s="52" t="str">
        <f t="shared" si="63"/>
        <v/>
      </c>
      <c r="BE34" s="105"/>
      <c r="BF34" s="105"/>
    </row>
    <row r="35" spans="1:58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54">
        <v>293866.69000000018</v>
      </c>
      <c r="P35" s="154">
        <v>165542.36999999994</v>
      </c>
      <c r="Q35" s="119"/>
      <c r="R35" s="52" t="str">
        <f t="shared" si="64"/>
        <v/>
      </c>
      <c r="T35" s="109" t="s">
        <v>79</v>
      </c>
      <c r="U35" s="19">
        <v>8202.5570000000007</v>
      </c>
      <c r="V35" s="154">
        <v>7142.6719999999987</v>
      </c>
      <c r="W35" s="154">
        <v>8489.8880000000008</v>
      </c>
      <c r="X35" s="154">
        <v>14058.68400000001</v>
      </c>
      <c r="Y35" s="154">
        <v>13129.382000000001</v>
      </c>
      <c r="Z35" s="154">
        <v>12275.063000000002</v>
      </c>
      <c r="AA35" s="154">
        <v>8407.0900000000038</v>
      </c>
      <c r="AB35" s="154">
        <v>11587.890000000009</v>
      </c>
      <c r="AC35" s="154">
        <v>14215.772000000001</v>
      </c>
      <c r="AD35" s="154">
        <v>14177.262000000006</v>
      </c>
      <c r="AE35" s="154">
        <v>16500.630999999998</v>
      </c>
      <c r="AF35" s="154">
        <v>15555.110999999997</v>
      </c>
      <c r="AG35" s="154">
        <v>16599.758999999998</v>
      </c>
      <c r="AH35" s="154">
        <v>19060.911</v>
      </c>
      <c r="AI35" s="154">
        <v>13309.058999999999</v>
      </c>
      <c r="AJ35" s="119"/>
      <c r="AK35" s="52" t="str">
        <f t="shared" si="65"/>
        <v/>
      </c>
      <c r="AM35" s="125">
        <f t="shared" si="49"/>
        <v>0.53410624801970208</v>
      </c>
      <c r="AN35" s="157">
        <f t="shared" si="50"/>
        <v>0.48911992034573448</v>
      </c>
      <c r="AO35" s="157">
        <f t="shared" si="51"/>
        <v>0.65603956133015395</v>
      </c>
      <c r="AP35" s="157">
        <f t="shared" si="52"/>
        <v>0.7829523620224994</v>
      </c>
      <c r="AQ35" s="157">
        <f t="shared" si="53"/>
        <v>0.48743234098377025</v>
      </c>
      <c r="AR35" s="157">
        <f t="shared" si="54"/>
        <v>0.51699036414929667</v>
      </c>
      <c r="AS35" s="157">
        <f t="shared" si="55"/>
        <v>0.56911382540516675</v>
      </c>
      <c r="AT35" s="157">
        <f t="shared" si="56"/>
        <v>0.55942287943501878</v>
      </c>
      <c r="AU35" s="157">
        <f t="shared" si="57"/>
        <v>0.8067909093137946</v>
      </c>
      <c r="AV35" s="157">
        <f t="shared" si="58"/>
        <v>0.5090389090704629</v>
      </c>
      <c r="AW35" s="157">
        <f t="shared" si="59"/>
        <v>0.57789179127346701</v>
      </c>
      <c r="AX35" s="157">
        <f t="shared" si="60"/>
        <v>0.55789707265191923</v>
      </c>
      <c r="AY35" s="157">
        <f t="shared" si="61"/>
        <v>0.70413142812397767</v>
      </c>
      <c r="AZ35" s="157">
        <f t="shared" si="61"/>
        <v>0.64862441537691762</v>
      </c>
      <c r="BA35" s="157">
        <f t="shared" si="62"/>
        <v>0.80396692399655767</v>
      </c>
      <c r="BB35" s="157" t="str">
        <f t="shared" si="66"/>
        <v/>
      </c>
      <c r="BC35" s="52" t="str">
        <f t="shared" si="63"/>
        <v/>
      </c>
      <c r="BE35" s="105"/>
      <c r="BF35" s="105"/>
    </row>
    <row r="36" spans="1:58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54">
        <v>251261.66000000012</v>
      </c>
      <c r="P36" s="154">
        <v>165339.75000000015</v>
      </c>
      <c r="Q36" s="119"/>
      <c r="R36" s="52" t="str">
        <f t="shared" si="64"/>
        <v/>
      </c>
      <c r="T36" s="109" t="s">
        <v>80</v>
      </c>
      <c r="U36" s="19">
        <v>7606.0559999999978</v>
      </c>
      <c r="V36" s="154">
        <v>8313.0869999999995</v>
      </c>
      <c r="W36" s="154">
        <v>6909.0559999999987</v>
      </c>
      <c r="X36" s="154">
        <v>9139.0069999999996</v>
      </c>
      <c r="Y36" s="154">
        <v>8531.6860000000033</v>
      </c>
      <c r="Z36" s="154">
        <v>10841.422999999999</v>
      </c>
      <c r="AA36" s="154">
        <v>9653.1510000000035</v>
      </c>
      <c r="AB36" s="154">
        <v>9956.3179999999975</v>
      </c>
      <c r="AC36" s="154">
        <v>13765.152</v>
      </c>
      <c r="AD36" s="154">
        <v>14750.275999999996</v>
      </c>
      <c r="AE36" s="154">
        <v>15789.42300000001</v>
      </c>
      <c r="AF36" s="154">
        <v>12744.038000000008</v>
      </c>
      <c r="AG36" s="154">
        <v>16420.567999999999</v>
      </c>
      <c r="AH36" s="154">
        <v>16962.044999999998</v>
      </c>
      <c r="AI36" s="154">
        <v>12422.513000000004</v>
      </c>
      <c r="AJ36" s="119"/>
      <c r="AK36" s="52" t="str">
        <f t="shared" si="65"/>
        <v/>
      </c>
      <c r="AM36" s="125">
        <f t="shared" si="49"/>
        <v>0.44176385961468218</v>
      </c>
      <c r="AN36" s="157">
        <f t="shared" si="50"/>
        <v>0.42017785877420555</v>
      </c>
      <c r="AO36" s="157">
        <f t="shared" si="51"/>
        <v>0.63948363387771534</v>
      </c>
      <c r="AP36" s="157">
        <f t="shared" si="52"/>
        <v>0.71120273013234991</v>
      </c>
      <c r="AQ36" s="157">
        <f t="shared" si="53"/>
        <v>0.43360371542738207</v>
      </c>
      <c r="AR36" s="157">
        <f t="shared" si="54"/>
        <v>0.45907066820991294</v>
      </c>
      <c r="AS36" s="157">
        <f t="shared" si="55"/>
        <v>0.59928518991605073</v>
      </c>
      <c r="AT36" s="157">
        <f t="shared" si="56"/>
        <v>0.5807675710119673</v>
      </c>
      <c r="AU36" s="157">
        <f t="shared" si="57"/>
        <v>0.76451061502797446</v>
      </c>
      <c r="AV36" s="157">
        <f t="shared" si="58"/>
        <v>0.49793317713264845</v>
      </c>
      <c r="AW36" s="157">
        <f t="shared" si="59"/>
        <v>0.55159727832865624</v>
      </c>
      <c r="AX36" s="157">
        <f t="shared" si="60"/>
        <v>0.58152630944673145</v>
      </c>
      <c r="AY36" s="157">
        <f t="shared" si="61"/>
        <v>0.67737319307050581</v>
      </c>
      <c r="AZ36" s="157">
        <f t="shared" si="61"/>
        <v>0.67507493980577815</v>
      </c>
      <c r="BA36" s="157">
        <f t="shared" si="62"/>
        <v>0.75133251380868749</v>
      </c>
      <c r="BB36" s="157" t="str">
        <f t="shared" si="66"/>
        <v/>
      </c>
      <c r="BC36" s="52" t="str">
        <f t="shared" si="63"/>
        <v/>
      </c>
      <c r="BE36" s="105"/>
      <c r="BF36" s="105"/>
    </row>
    <row r="37" spans="1:58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54">
        <v>170890.12000000005</v>
      </c>
      <c r="P37" s="154">
        <v>165071.20999999988</v>
      </c>
      <c r="Q37" s="119"/>
      <c r="R37" s="52" t="str">
        <f t="shared" si="64"/>
        <v/>
      </c>
      <c r="T37" s="109" t="s">
        <v>81</v>
      </c>
      <c r="U37" s="19">
        <v>8950.255000000001</v>
      </c>
      <c r="V37" s="154">
        <v>8091.360999999999</v>
      </c>
      <c r="W37" s="154">
        <v>7317.6259999999966</v>
      </c>
      <c r="X37" s="154">
        <v>9009.7860000000001</v>
      </c>
      <c r="Y37" s="154">
        <v>11821.654999999999</v>
      </c>
      <c r="Z37" s="154">
        <v>8422.7539999999954</v>
      </c>
      <c r="AA37" s="154">
        <v>8932.4599999999973</v>
      </c>
      <c r="AB37" s="154">
        <v>10856.737000000006</v>
      </c>
      <c r="AC37" s="154">
        <v>13503.767</v>
      </c>
      <c r="AD37" s="154">
        <v>13395.533000000005</v>
      </c>
      <c r="AE37" s="154">
        <v>12829.427999999996</v>
      </c>
      <c r="AF37" s="154">
        <v>12358.695999999998</v>
      </c>
      <c r="AG37" s="154">
        <v>19295.445999999996</v>
      </c>
      <c r="AH37" s="154">
        <v>12913.838000000005</v>
      </c>
      <c r="AI37" s="154">
        <v>13163.565000000002</v>
      </c>
      <c r="AJ37" s="119"/>
      <c r="AK37" s="52" t="str">
        <f t="shared" si="65"/>
        <v/>
      </c>
      <c r="AM37" s="125">
        <f t="shared" si="49"/>
        <v>0.48486363856011194</v>
      </c>
      <c r="AN37" s="157">
        <f t="shared" si="50"/>
        <v>0.56136104589017211</v>
      </c>
      <c r="AO37" s="157">
        <f t="shared" si="51"/>
        <v>0.91494056270845225</v>
      </c>
      <c r="AP37" s="157">
        <f t="shared" si="52"/>
        <v>0.73397337983951261</v>
      </c>
      <c r="AQ37" s="157">
        <f t="shared" si="53"/>
        <v>0.54686443981211563</v>
      </c>
      <c r="AR37" s="157">
        <f t="shared" si="54"/>
        <v>0.55361740351046873</v>
      </c>
      <c r="AS37" s="157">
        <f t="shared" si="55"/>
        <v>0.59768837923984341</v>
      </c>
      <c r="AT37" s="157">
        <f t="shared" si="56"/>
        <v>0.78949101429546453</v>
      </c>
      <c r="AU37" s="157">
        <f t="shared" si="57"/>
        <v>0.85577312393822647</v>
      </c>
      <c r="AV37" s="157">
        <f t="shared" si="58"/>
        <v>0.5392227587309858</v>
      </c>
      <c r="AW37" s="157">
        <f t="shared" si="59"/>
        <v>0.66185996306935324</v>
      </c>
      <c r="AX37" s="157">
        <f t="shared" si="60"/>
        <v>0.66577682346880351</v>
      </c>
      <c r="AY37" s="157">
        <f t="shared" si="61"/>
        <v>0.70495682983619656</v>
      </c>
      <c r="AZ37" s="157">
        <f t="shared" si="61"/>
        <v>0.7556807848224345</v>
      </c>
      <c r="BA37" s="157">
        <f t="shared" si="62"/>
        <v>0.797447659104214</v>
      </c>
      <c r="BB37" s="157" t="str">
        <f t="shared" si="66"/>
        <v/>
      </c>
      <c r="BC37" s="52" t="str">
        <f t="shared" si="63"/>
        <v/>
      </c>
      <c r="BE37" s="105"/>
      <c r="BF37" s="105"/>
    </row>
    <row r="38" spans="1:58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54">
        <v>168577.83999999991</v>
      </c>
      <c r="P38" s="154">
        <v>156756.23999999985</v>
      </c>
      <c r="Q38" s="119"/>
      <c r="R38" s="52" t="str">
        <f t="shared" si="64"/>
        <v/>
      </c>
      <c r="T38" s="109" t="s">
        <v>82</v>
      </c>
      <c r="U38" s="19">
        <v>8836.2159999999967</v>
      </c>
      <c r="V38" s="154">
        <v>6184.2449999999999</v>
      </c>
      <c r="W38" s="154">
        <v>6843.8590000000013</v>
      </c>
      <c r="X38" s="154">
        <v>12325.401000000003</v>
      </c>
      <c r="Y38" s="154">
        <v>11790.632999999998</v>
      </c>
      <c r="Z38" s="154">
        <v>8857.4580000000024</v>
      </c>
      <c r="AA38" s="154">
        <v>10603.755000000001</v>
      </c>
      <c r="AB38" s="154">
        <v>13090.348000000009</v>
      </c>
      <c r="AC38" s="154">
        <v>16694.899000000001</v>
      </c>
      <c r="AD38" s="154">
        <v>17343.396999999994</v>
      </c>
      <c r="AE38" s="154">
        <v>14141.986999999999</v>
      </c>
      <c r="AF38" s="154">
        <v>13795.060000000012</v>
      </c>
      <c r="AG38" s="154">
        <v>17489.275999999998</v>
      </c>
      <c r="AH38" s="154">
        <v>12546.419000000004</v>
      </c>
      <c r="AI38" s="154">
        <v>12022.142</v>
      </c>
      <c r="AJ38" s="119"/>
      <c r="AK38" s="52" t="str">
        <f t="shared" si="65"/>
        <v/>
      </c>
      <c r="AM38" s="125">
        <f t="shared" si="49"/>
        <v>0.50547976786025839</v>
      </c>
      <c r="AN38" s="157">
        <f t="shared" si="50"/>
        <v>0.61364183688748253</v>
      </c>
      <c r="AO38" s="157">
        <f t="shared" si="51"/>
        <v>0.99143989040046498</v>
      </c>
      <c r="AP38" s="157">
        <f t="shared" si="52"/>
        <v>0.79860824444016809</v>
      </c>
      <c r="AQ38" s="157">
        <f t="shared" si="53"/>
        <v>0.61462071336796531</v>
      </c>
      <c r="AR38" s="157">
        <f t="shared" si="54"/>
        <v>0.7179397354111039</v>
      </c>
      <c r="AS38" s="157">
        <f t="shared" si="55"/>
        <v>0.76149967195295487</v>
      </c>
      <c r="AT38" s="157">
        <f t="shared" si="56"/>
        <v>0.82067211196453671</v>
      </c>
      <c r="AU38" s="157">
        <f t="shared" si="57"/>
        <v>0.76712936250314256</v>
      </c>
      <c r="AV38" s="157">
        <f t="shared" si="58"/>
        <v>0.61919728263479246</v>
      </c>
      <c r="AW38" s="157">
        <f t="shared" si="59"/>
        <v>0.63990474451207224</v>
      </c>
      <c r="AX38" s="157">
        <f t="shared" si="60"/>
        <v>0.62152586797883858</v>
      </c>
      <c r="AY38" s="157">
        <f t="shared" si="61"/>
        <v>0.67466486882317089</v>
      </c>
      <c r="AZ38" s="157">
        <f t="shared" si="61"/>
        <v>0.7442507864616138</v>
      </c>
      <c r="BA38" s="157">
        <f t="shared" si="62"/>
        <v>0.76693227650778129</v>
      </c>
      <c r="BB38" s="157" t="str">
        <f t="shared" si="66"/>
        <v/>
      </c>
      <c r="BC38" s="52" t="str">
        <f t="shared" si="63"/>
        <v/>
      </c>
      <c r="BE38" s="105"/>
      <c r="BF38" s="105"/>
    </row>
    <row r="39" spans="1:58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54">
        <v>185077.00999999983</v>
      </c>
      <c r="P39" s="154">
        <v>199258.49000000008</v>
      </c>
      <c r="Q39" s="119"/>
      <c r="R39" s="52" t="str">
        <f t="shared" si="64"/>
        <v/>
      </c>
      <c r="T39" s="109" t="s">
        <v>83</v>
      </c>
      <c r="U39" s="19">
        <v>8561.616</v>
      </c>
      <c r="V39" s="154">
        <v>7679.9049999999988</v>
      </c>
      <c r="W39" s="154">
        <v>10402.912</v>
      </c>
      <c r="X39" s="154">
        <v>7707.6290000000035</v>
      </c>
      <c r="Y39" s="154">
        <v>12654.747000000003</v>
      </c>
      <c r="Z39" s="154">
        <v>9979.3469999999979</v>
      </c>
      <c r="AA39" s="154">
        <v>10712.686999999996</v>
      </c>
      <c r="AB39" s="154">
        <v>11080.005999999999</v>
      </c>
      <c r="AC39" s="154">
        <v>17646.002</v>
      </c>
      <c r="AD39" s="154">
        <v>15712.195000000003</v>
      </c>
      <c r="AE39" s="154">
        <v>14615.516000000009</v>
      </c>
      <c r="AF39" s="154">
        <v>15584.514000000003</v>
      </c>
      <c r="AG39" s="154">
        <v>20862.162</v>
      </c>
      <c r="AH39" s="154">
        <v>15077.397000000003</v>
      </c>
      <c r="AI39" s="154">
        <v>15583.411999999997</v>
      </c>
      <c r="AJ39" s="119"/>
      <c r="AK39" s="52" t="str">
        <f t="shared" si="65"/>
        <v/>
      </c>
      <c r="AM39" s="125">
        <f t="shared" ref="AM39:AN45" si="67">(U39/B39)*10</f>
        <v>0.59655396247491954</v>
      </c>
      <c r="AN39" s="157">
        <f t="shared" si="67"/>
        <v>0.7101543245465749</v>
      </c>
      <c r="AO39" s="157">
        <f t="shared" ref="AO39:AZ41" si="68">IF(W39="","",(W39/D39)*10)</f>
        <v>0.82659295097689434</v>
      </c>
      <c r="AP39" s="157">
        <f t="shared" si="68"/>
        <v>0.75542927217629385</v>
      </c>
      <c r="AQ39" s="157">
        <f t="shared" si="68"/>
        <v>0.66232957299169615</v>
      </c>
      <c r="AR39" s="157">
        <f t="shared" si="68"/>
        <v>0.69529221532504837</v>
      </c>
      <c r="AS39" s="157">
        <f t="shared" si="68"/>
        <v>0.70882922115899427</v>
      </c>
      <c r="AT39" s="157">
        <f t="shared" si="68"/>
        <v>0.81643127472411259</v>
      </c>
      <c r="AU39" s="157">
        <f t="shared" si="68"/>
        <v>0.6555002561116402</v>
      </c>
      <c r="AV39" s="157">
        <f t="shared" si="68"/>
        <v>0.68927659143619546</v>
      </c>
      <c r="AW39" s="157">
        <f t="shared" si="68"/>
        <v>0.64689754420867462</v>
      </c>
      <c r="AX39" s="157">
        <f t="shared" si="68"/>
        <v>0.72799787288130147</v>
      </c>
      <c r="AY39" s="157">
        <f t="shared" si="68"/>
        <v>0.75472082130583984</v>
      </c>
      <c r="AZ39" s="157">
        <f t="shared" si="68"/>
        <v>0.81465531564401306</v>
      </c>
      <c r="BA39" s="157">
        <f t="shared" ref="BA39:BA41" si="69">IF(AI39="","",(AI39/P39)*10)</f>
        <v>0.78207016423741793</v>
      </c>
      <c r="BB39" s="157" t="str">
        <f t="shared" si="66"/>
        <v/>
      </c>
      <c r="BC39" s="52" t="str">
        <f t="shared" si="63"/>
        <v/>
      </c>
      <c r="BE39" s="105"/>
      <c r="BF39" s="105"/>
    </row>
    <row r="40" spans="1:58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54">
        <v>191789.1699999999</v>
      </c>
      <c r="P40" s="154">
        <v>189665.75999999989</v>
      </c>
      <c r="Q40" s="119"/>
      <c r="R40" s="52" t="str">
        <f t="shared" si="64"/>
        <v/>
      </c>
      <c r="T40" s="110" t="s">
        <v>84</v>
      </c>
      <c r="U40" s="19">
        <v>8577.6339999999964</v>
      </c>
      <c r="V40" s="154">
        <v>10729.738000000001</v>
      </c>
      <c r="W40" s="154">
        <v>8400.3320000000022</v>
      </c>
      <c r="X40" s="154">
        <v>14080.129999999997</v>
      </c>
      <c r="Y40" s="154">
        <v>13582.820000000003</v>
      </c>
      <c r="Z40" s="154">
        <v>9345.7980000000007</v>
      </c>
      <c r="AA40" s="154">
        <v>11478.792000000003</v>
      </c>
      <c r="AB40" s="154">
        <v>14722.865999999998</v>
      </c>
      <c r="AC40" s="154">
        <v>13500.736999999999</v>
      </c>
      <c r="AD40" s="154">
        <v>16104.085999999999</v>
      </c>
      <c r="AE40" s="154">
        <v>14131.660999999996</v>
      </c>
      <c r="AF40" s="154">
        <v>17317.553000000004</v>
      </c>
      <c r="AG40" s="154">
        <v>19544.043999999998</v>
      </c>
      <c r="AH40" s="154">
        <v>13271.178999999998</v>
      </c>
      <c r="AI40" s="154">
        <v>13529.890000000001</v>
      </c>
      <c r="AJ40" s="119"/>
      <c r="AK40" s="52" t="str">
        <f t="shared" si="65"/>
        <v/>
      </c>
      <c r="AM40" s="125">
        <f t="shared" si="67"/>
        <v>0.56128924309160388</v>
      </c>
      <c r="AN40" s="157">
        <f t="shared" si="67"/>
        <v>0.49567972006947647</v>
      </c>
      <c r="AO40" s="157">
        <f t="shared" si="68"/>
        <v>0.9790091257525988</v>
      </c>
      <c r="AP40" s="157">
        <f t="shared" si="68"/>
        <v>0.61228139027468687</v>
      </c>
      <c r="AQ40" s="157">
        <f t="shared" si="68"/>
        <v>0.5822210241113337</v>
      </c>
      <c r="AR40" s="157">
        <f t="shared" si="68"/>
        <v>0.62664828118918259</v>
      </c>
      <c r="AS40" s="157">
        <f t="shared" si="68"/>
        <v>0.67665809142176681</v>
      </c>
      <c r="AT40" s="157">
        <f t="shared" si="68"/>
        <v>0.91161704676855315</v>
      </c>
      <c r="AU40" s="157">
        <f t="shared" si="68"/>
        <v>0.66978639445387611</v>
      </c>
      <c r="AV40" s="157">
        <f t="shared" si="68"/>
        <v>0.69632467581771174</v>
      </c>
      <c r="AW40" s="157">
        <f t="shared" si="68"/>
        <v>0.56670328216974419</v>
      </c>
      <c r="AX40" s="157">
        <f t="shared" si="68"/>
        <v>0.70671261274209851</v>
      </c>
      <c r="AY40" s="157">
        <f t="shared" si="68"/>
        <v>0.65801204114882317</v>
      </c>
      <c r="AZ40" s="157">
        <f t="shared" si="68"/>
        <v>0.69196706988199619</v>
      </c>
      <c r="BA40" s="157">
        <f t="shared" si="69"/>
        <v>0.71335437666767099</v>
      </c>
      <c r="BB40" s="157" t="str">
        <f t="shared" si="66"/>
        <v/>
      </c>
      <c r="BC40" s="52" t="str">
        <f t="shared" si="63"/>
        <v/>
      </c>
      <c r="BE40" s="105"/>
      <c r="BF40" s="105"/>
    </row>
    <row r="41" spans="1:58" ht="20.100000000000001" customHeight="1" thickBot="1" x14ac:dyDescent="0.3">
      <c r="A41" s="35" t="str">
        <f>A19</f>
        <v>jan-maio</v>
      </c>
      <c r="B41" s="167">
        <f>SUM(B29:B33)</f>
        <v>659074.05999999994</v>
      </c>
      <c r="C41" s="322">
        <f t="shared" ref="C41:Q41" si="70">SUM(C29:C33)</f>
        <v>631745.81999999995</v>
      </c>
      <c r="D41" s="322">
        <f t="shared" si="70"/>
        <v>574626.72999999986</v>
      </c>
      <c r="E41" s="322">
        <f t="shared" si="70"/>
        <v>536971.48</v>
      </c>
      <c r="F41" s="322">
        <f t="shared" si="70"/>
        <v>865452.74</v>
      </c>
      <c r="G41" s="322">
        <f t="shared" si="70"/>
        <v>888883.82999999984</v>
      </c>
      <c r="H41" s="322">
        <f t="shared" si="70"/>
        <v>723363.17</v>
      </c>
      <c r="I41" s="322">
        <f t="shared" si="70"/>
        <v>934311.11999999988</v>
      </c>
      <c r="J41" s="322">
        <f t="shared" si="70"/>
        <v>613555.56000000006</v>
      </c>
      <c r="K41" s="322">
        <f t="shared" si="70"/>
        <v>1122245.6800000002</v>
      </c>
      <c r="L41" s="322">
        <f t="shared" si="70"/>
        <v>1080506.1399999999</v>
      </c>
      <c r="M41" s="322">
        <f t="shared" si="70"/>
        <v>1327448.8200000008</v>
      </c>
      <c r="N41" s="322">
        <f t="shared" si="70"/>
        <v>1158607.0599999998</v>
      </c>
      <c r="O41" s="322">
        <f t="shared" si="70"/>
        <v>1310914.81</v>
      </c>
      <c r="P41" s="322">
        <f t="shared" si="70"/>
        <v>890754.76000000036</v>
      </c>
      <c r="Q41" s="169">
        <f t="shared" si="70"/>
        <v>806357.35999999964</v>
      </c>
      <c r="R41" s="61">
        <f t="shared" si="64"/>
        <v>-9.47481886035621E-2</v>
      </c>
      <c r="T41" s="109"/>
      <c r="U41" s="167">
        <f>SUM(U29:U33)</f>
        <v>29441.361000000001</v>
      </c>
      <c r="V41" s="168">
        <f t="shared" ref="V41:AJ41" si="71">SUM(V29:V33)</f>
        <v>28212.523000000005</v>
      </c>
      <c r="W41" s="168">
        <f t="shared" si="71"/>
        <v>30136.483</v>
      </c>
      <c r="X41" s="168">
        <f t="shared" si="71"/>
        <v>43880.97</v>
      </c>
      <c r="Y41" s="168">
        <f t="shared" si="71"/>
        <v>43760.762999999992</v>
      </c>
      <c r="Z41" s="168">
        <f t="shared" si="71"/>
        <v>44187.244000000006</v>
      </c>
      <c r="AA41" s="168">
        <f t="shared" si="71"/>
        <v>39857.061000000002</v>
      </c>
      <c r="AB41" s="168">
        <f t="shared" si="71"/>
        <v>50403.186000000002</v>
      </c>
      <c r="AC41" s="168">
        <f t="shared" si="71"/>
        <v>51274.771000000001</v>
      </c>
      <c r="AD41" s="168">
        <f t="shared" si="71"/>
        <v>62543.668000000005</v>
      </c>
      <c r="AE41" s="168">
        <f t="shared" si="71"/>
        <v>64109.03</v>
      </c>
      <c r="AF41" s="168">
        <f t="shared" si="71"/>
        <v>68581.082999999984</v>
      </c>
      <c r="AG41" s="168">
        <f t="shared" si="71"/>
        <v>77832.608000000007</v>
      </c>
      <c r="AH41" s="168">
        <f t="shared" si="71"/>
        <v>85532.455000000002</v>
      </c>
      <c r="AI41" s="168">
        <f>SUM(AI29:AI33)</f>
        <v>61568.783000000018</v>
      </c>
      <c r="AJ41" s="169">
        <f t="shared" si="71"/>
        <v>58573.894999999997</v>
      </c>
      <c r="AK41" s="61">
        <f t="shared" si="65"/>
        <v>-4.8642962457127341E-2</v>
      </c>
      <c r="AM41" s="172">
        <f t="shared" si="67"/>
        <v>0.44670793142731191</v>
      </c>
      <c r="AN41" s="173">
        <f t="shared" si="67"/>
        <v>0.44658028762263924</v>
      </c>
      <c r="AO41" s="173">
        <f t="shared" si="68"/>
        <v>0.52445320460466582</v>
      </c>
      <c r="AP41" s="173">
        <f t="shared" si="68"/>
        <v>0.81719368037944973</v>
      </c>
      <c r="AQ41" s="173">
        <f t="shared" si="68"/>
        <v>0.50564012311059292</v>
      </c>
      <c r="AR41" s="173">
        <f t="shared" si="68"/>
        <v>0.49710932417344139</v>
      </c>
      <c r="AS41" s="173">
        <f t="shared" si="68"/>
        <v>0.5509965485248578</v>
      </c>
      <c r="AT41" s="173">
        <f t="shared" si="68"/>
        <v>0.53946897260518534</v>
      </c>
      <c r="AU41" s="173">
        <f t="shared" si="68"/>
        <v>0.83569890557262649</v>
      </c>
      <c r="AV41" s="173">
        <f t="shared" si="68"/>
        <v>0.55730816446537801</v>
      </c>
      <c r="AW41" s="173">
        <f t="shared" si="68"/>
        <v>0.59332406940325211</v>
      </c>
      <c r="AX41" s="173">
        <f t="shared" si="68"/>
        <v>0.51663824598525721</v>
      </c>
      <c r="AY41" s="173">
        <f t="shared" si="68"/>
        <v>0.67177743591515848</v>
      </c>
      <c r="AZ41" s="173">
        <f t="shared" si="68"/>
        <v>0.65246386986809612</v>
      </c>
      <c r="BA41" s="173">
        <f t="shared" si="69"/>
        <v>0.69119791175744028</v>
      </c>
      <c r="BB41" s="173">
        <f>IF(AJ41="","",(AJ41/Q41)*10)</f>
        <v>0.7264011951227185</v>
      </c>
      <c r="BC41" s="61">
        <f t="shared" si="63"/>
        <v>5.093083003646573E-2</v>
      </c>
      <c r="BE41" s="105"/>
      <c r="BF41" s="105"/>
    </row>
    <row r="42" spans="1:58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P42" si="72">SUM(E29:E31)</f>
        <v>269354.83</v>
      </c>
      <c r="F42" s="154">
        <f t="shared" si="72"/>
        <v>518885.16000000003</v>
      </c>
      <c r="G42" s="154">
        <f t="shared" si="72"/>
        <v>534367.81999999983</v>
      </c>
      <c r="H42" s="154">
        <f t="shared" si="72"/>
        <v>446495.15</v>
      </c>
      <c r="I42" s="154">
        <f t="shared" si="72"/>
        <v>530104.43999999994</v>
      </c>
      <c r="J42" s="154">
        <f t="shared" si="72"/>
        <v>340089.82</v>
      </c>
      <c r="K42" s="154">
        <f t="shared" si="72"/>
        <v>649570.5</v>
      </c>
      <c r="L42" s="154">
        <f t="shared" si="72"/>
        <v>640253.84</v>
      </c>
      <c r="M42" s="154">
        <f t="shared" si="72"/>
        <v>817451.96000000066</v>
      </c>
      <c r="N42" s="154">
        <f t="shared" si="72"/>
        <v>652011.13999999966</v>
      </c>
      <c r="O42" s="154">
        <f t="shared" ref="O42" si="73">SUM(O29:O31)</f>
        <v>772926.80999999994</v>
      </c>
      <c r="P42" s="154">
        <f t="shared" si="72"/>
        <v>542181.13000000012</v>
      </c>
      <c r="Q42" s="119">
        <f>IF(Q31="","",SUM(Q29:Q31))</f>
        <v>486692.76999999973</v>
      </c>
      <c r="R42" s="61">
        <f t="shared" si="64"/>
        <v>-0.10234284619975687</v>
      </c>
      <c r="T42" s="108" t="s">
        <v>85</v>
      </c>
      <c r="U42" s="19">
        <f>SUM(U29:U31)</f>
        <v>17209.863000000001</v>
      </c>
      <c r="V42" s="154">
        <f>SUM(V29:V31)</f>
        <v>15796.161</v>
      </c>
      <c r="W42" s="154">
        <f>SUM(W29:W31)</f>
        <v>16995.894999999997</v>
      </c>
      <c r="X42" s="154">
        <f t="shared" ref="X42:AI42" si="74">SUM(X29:X31)</f>
        <v>22740.453000000001</v>
      </c>
      <c r="Y42" s="154">
        <f t="shared" si="74"/>
        <v>26284.577999999994</v>
      </c>
      <c r="Z42" s="154">
        <f t="shared" si="74"/>
        <v>26114.18</v>
      </c>
      <c r="AA42" s="154">
        <f t="shared" si="74"/>
        <v>24267.392</v>
      </c>
      <c r="AB42" s="154">
        <f t="shared" si="74"/>
        <v>28921.351000000002</v>
      </c>
      <c r="AC42" s="154">
        <f t="shared" si="74"/>
        <v>27891.383000000002</v>
      </c>
      <c r="AD42" s="154">
        <f t="shared" si="74"/>
        <v>37417.438999999998</v>
      </c>
      <c r="AE42" s="154">
        <f t="shared" si="74"/>
        <v>39515.076000000001</v>
      </c>
      <c r="AF42" s="154">
        <f t="shared" si="74"/>
        <v>41893.952999999994</v>
      </c>
      <c r="AG42" s="154">
        <f t="shared" si="74"/>
        <v>42491.516000000003</v>
      </c>
      <c r="AH42" s="154">
        <f t="shared" ref="AH42" si="75">SUM(AH29:AH31)</f>
        <v>50518.161000000007</v>
      </c>
      <c r="AI42" s="154">
        <f t="shared" si="74"/>
        <v>36489.700000000012</v>
      </c>
      <c r="AJ42" s="119">
        <f>IF(AJ31="","",SUM(AJ29:AJ31))</f>
        <v>34574.527000000002</v>
      </c>
      <c r="AK42" s="61">
        <f t="shared" si="65"/>
        <v>-5.2485304072108274E-2</v>
      </c>
      <c r="AM42" s="124">
        <f t="shared" si="67"/>
        <v>0.44877401967325198</v>
      </c>
      <c r="AN42" s="156">
        <f t="shared" si="67"/>
        <v>0.43910336873301764</v>
      </c>
      <c r="AO42" s="156">
        <f t="shared" ref="AO42:AZ44" si="76">(W42/D42)*10</f>
        <v>0.50326831796508742</v>
      </c>
      <c r="AP42" s="156">
        <f t="shared" si="76"/>
        <v>0.84425636622146327</v>
      </c>
      <c r="AQ42" s="156">
        <f t="shared" si="76"/>
        <v>0.50655867668290977</v>
      </c>
      <c r="AR42" s="156">
        <f t="shared" si="76"/>
        <v>0.48869297556129054</v>
      </c>
      <c r="AS42" s="156">
        <f t="shared" si="76"/>
        <v>0.54350852411274786</v>
      </c>
      <c r="AT42" s="156">
        <f t="shared" si="76"/>
        <v>0.54557835810618771</v>
      </c>
      <c r="AU42" s="156">
        <f t="shared" si="76"/>
        <v>0.8201181382024314</v>
      </c>
      <c r="AV42" s="156">
        <f t="shared" si="76"/>
        <v>0.57603353292675696</v>
      </c>
      <c r="AW42" s="156">
        <f t="shared" si="76"/>
        <v>0.61717827416700854</v>
      </c>
      <c r="AX42" s="156">
        <f t="shared" si="76"/>
        <v>0.51249437336965908</v>
      </c>
      <c r="AY42" s="156">
        <f t="shared" si="76"/>
        <v>0.65169923323702761</v>
      </c>
      <c r="AZ42" s="156">
        <f t="shared" si="76"/>
        <v>0.65359566192302232</v>
      </c>
      <c r="BA42" s="156">
        <f t="shared" si="62"/>
        <v>0.67301678315510538</v>
      </c>
      <c r="BB42" s="156">
        <f>IF(AJ42="","",(AJ42/Q42)*10)</f>
        <v>0.71039738272668451</v>
      </c>
      <c r="BC42" s="61">
        <f t="shared" si="63"/>
        <v>5.5541853497826206E-2</v>
      </c>
      <c r="BE42" s="105"/>
      <c r="BF42" s="105"/>
    </row>
    <row r="43" spans="1:58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P43" si="77">SUM(E32:E34)</f>
        <v>409796.7099999999</v>
      </c>
      <c r="F43" s="154">
        <f t="shared" si="77"/>
        <v>510240.19999999995</v>
      </c>
      <c r="G43" s="154">
        <f t="shared" si="77"/>
        <v>581930.29000000015</v>
      </c>
      <c r="H43" s="154">
        <f t="shared" si="77"/>
        <v>437395.03</v>
      </c>
      <c r="I43" s="154">
        <f t="shared" si="77"/>
        <v>651460.00999999989</v>
      </c>
      <c r="J43" s="154">
        <f t="shared" si="77"/>
        <v>432659.41000000003</v>
      </c>
      <c r="K43" s="154">
        <f t="shared" si="77"/>
        <v>721335.31</v>
      </c>
      <c r="L43" s="154">
        <f t="shared" si="77"/>
        <v>641165.57999999984</v>
      </c>
      <c r="M43" s="154">
        <f t="shared" si="77"/>
        <v>786805.54999999993</v>
      </c>
      <c r="N43" s="154">
        <f t="shared" si="77"/>
        <v>732307.73</v>
      </c>
      <c r="O43" s="154">
        <f t="shared" ref="O43" si="78">SUM(O32:O34)</f>
        <v>856045.70000000054</v>
      </c>
      <c r="P43" s="154">
        <f t="shared" si="77"/>
        <v>525159.15000000026</v>
      </c>
      <c r="Q43" s="119" t="str">
        <f>IF(Q34="","",SUM(Q32:Q34))</f>
        <v/>
      </c>
      <c r="R43" s="52" t="str">
        <f t="shared" si="64"/>
        <v/>
      </c>
      <c r="T43" s="109" t="s">
        <v>86</v>
      </c>
      <c r="U43" s="19">
        <f>SUM(U32:U34)</f>
        <v>20649.732000000004</v>
      </c>
      <c r="V43" s="154">
        <f>SUM(V32:V34)</f>
        <v>16807.051000000003</v>
      </c>
      <c r="W43" s="154">
        <f>SUM(W32:W34)</f>
        <v>19988.995000000003</v>
      </c>
      <c r="X43" s="154">
        <f t="shared" ref="X43:AI43" si="79">SUM(X32:X34)</f>
        <v>32307.84499999999</v>
      </c>
      <c r="Y43" s="154">
        <f t="shared" si="79"/>
        <v>26348.47</v>
      </c>
      <c r="Z43" s="154">
        <f t="shared" si="79"/>
        <v>29735.684000000008</v>
      </c>
      <c r="AA43" s="154">
        <f t="shared" si="79"/>
        <v>25013.658999999996</v>
      </c>
      <c r="AB43" s="154">
        <f t="shared" si="79"/>
        <v>35963.210000000006</v>
      </c>
      <c r="AC43" s="154">
        <f t="shared" si="79"/>
        <v>36186.675000000003</v>
      </c>
      <c r="AD43" s="154">
        <f t="shared" si="79"/>
        <v>38844.275000000009</v>
      </c>
      <c r="AE43" s="154">
        <f t="shared" si="79"/>
        <v>36822.900999999991</v>
      </c>
      <c r="AF43" s="154">
        <f t="shared" si="79"/>
        <v>41213.95199999999</v>
      </c>
      <c r="AG43" s="154">
        <f t="shared" si="79"/>
        <v>49875.743999999999</v>
      </c>
      <c r="AH43" s="154">
        <f t="shared" ref="AH43" si="80">SUM(AH32:AH34)</f>
        <v>54535.866999999984</v>
      </c>
      <c r="AI43" s="154">
        <f t="shared" si="79"/>
        <v>39103.707000000002</v>
      </c>
      <c r="AJ43" s="119" t="str">
        <f>IF(AJ34="","",SUM(AJ32:AJ34))</f>
        <v/>
      </c>
      <c r="AK43" s="52" t="str">
        <f t="shared" si="65"/>
        <v/>
      </c>
      <c r="AM43" s="125">
        <f t="shared" si="67"/>
        <v>0.46037323310250017</v>
      </c>
      <c r="AN43" s="157">
        <f t="shared" si="67"/>
        <v>0.46637956582738782</v>
      </c>
      <c r="AO43" s="157">
        <f t="shared" si="76"/>
        <v>0.55956706087754671</v>
      </c>
      <c r="AP43" s="157">
        <f t="shared" si="76"/>
        <v>0.78838712492347729</v>
      </c>
      <c r="AQ43" s="157">
        <f t="shared" si="76"/>
        <v>0.51639345547450011</v>
      </c>
      <c r="AR43" s="157">
        <f t="shared" si="76"/>
        <v>0.51098360939417675</v>
      </c>
      <c r="AS43" s="157">
        <f t="shared" si="76"/>
        <v>0.57187798864564132</v>
      </c>
      <c r="AT43" s="157">
        <f t="shared" si="76"/>
        <v>0.55204017818376927</v>
      </c>
      <c r="AU43" s="157">
        <f t="shared" si="76"/>
        <v>0.83637785666097031</v>
      </c>
      <c r="AV43" s="157">
        <f t="shared" si="76"/>
        <v>0.53850510936446472</v>
      </c>
      <c r="AW43" s="157">
        <f t="shared" si="76"/>
        <v>0.57431188055977678</v>
      </c>
      <c r="AX43" s="157">
        <f t="shared" si="76"/>
        <v>0.5238136919598495</v>
      </c>
      <c r="AY43" s="157">
        <f t="shared" si="76"/>
        <v>0.68107630107905592</v>
      </c>
      <c r="AZ43" s="157">
        <f t="shared" si="76"/>
        <v>0.63706723834954082</v>
      </c>
      <c r="BA43" s="157">
        <f t="shared" si="62"/>
        <v>0.74460679205532232</v>
      </c>
      <c r="BB43" s="302" t="str">
        <f t="shared" ref="BB43:BB45" si="81">IF(AJ43="","",(AJ43/Q43)*10)</f>
        <v/>
      </c>
      <c r="BC43" s="52" t="str">
        <f t="shared" si="63"/>
        <v/>
      </c>
      <c r="BE43" s="105"/>
      <c r="BF43" s="105"/>
    </row>
    <row r="44" spans="1:58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P44" si="82">SUM(E35:E37)</f>
        <v>430814.19999999995</v>
      </c>
      <c r="F44" s="154">
        <f t="shared" si="82"/>
        <v>682291.91</v>
      </c>
      <c r="G44" s="154">
        <f t="shared" si="82"/>
        <v>625733.66999999993</v>
      </c>
      <c r="H44" s="154">
        <f t="shared" si="82"/>
        <v>458250.33999999968</v>
      </c>
      <c r="I44" s="154">
        <f t="shared" si="82"/>
        <v>516089.50999999983</v>
      </c>
      <c r="J44" s="154">
        <f t="shared" si="82"/>
        <v>514049.36</v>
      </c>
      <c r="K44" s="154">
        <f t="shared" si="82"/>
        <v>823163.40000000037</v>
      </c>
      <c r="L44" s="154">
        <f t="shared" si="82"/>
        <v>765619.61999999988</v>
      </c>
      <c r="M44" s="154">
        <f t="shared" si="82"/>
        <v>683593.1599999998</v>
      </c>
      <c r="N44" s="154">
        <f t="shared" si="82"/>
        <v>751874.42999999959</v>
      </c>
      <c r="O44" s="154">
        <f t="shared" ref="O44" si="83">SUM(O35:O37)</f>
        <v>716018.47000000044</v>
      </c>
      <c r="P44" s="154">
        <f t="shared" si="82"/>
        <v>495953.32999999996</v>
      </c>
      <c r="Q44" s="119" t="str">
        <f>IF(Q37="","",SUM(Q35:Q37))</f>
        <v/>
      </c>
      <c r="R44" s="52" t="str">
        <f t="shared" si="64"/>
        <v/>
      </c>
      <c r="T44" s="109" t="s">
        <v>87</v>
      </c>
      <c r="U44" s="19">
        <f>SUM(U35:U37)</f>
        <v>24758.867999999999</v>
      </c>
      <c r="V44" s="154">
        <f>SUM(V35:V37)</f>
        <v>23547.119999999995</v>
      </c>
      <c r="W44" s="154">
        <f>SUM(W35:W37)</f>
        <v>22716.569999999996</v>
      </c>
      <c r="X44" s="154">
        <f t="shared" ref="X44:AI44" si="84">SUM(X35:X37)</f>
        <v>32207.47700000001</v>
      </c>
      <c r="Y44" s="154">
        <f t="shared" si="84"/>
        <v>33482.723000000005</v>
      </c>
      <c r="Z44" s="154">
        <f t="shared" si="84"/>
        <v>31539.239999999998</v>
      </c>
      <c r="AA44" s="154">
        <f t="shared" si="84"/>
        <v>26992.701000000008</v>
      </c>
      <c r="AB44" s="154">
        <f t="shared" si="84"/>
        <v>32400.945000000014</v>
      </c>
      <c r="AC44" s="154">
        <f t="shared" si="84"/>
        <v>41484.690999999999</v>
      </c>
      <c r="AD44" s="154">
        <f t="shared" si="84"/>
        <v>42323.071000000004</v>
      </c>
      <c r="AE44" s="154">
        <f t="shared" si="84"/>
        <v>45119.482000000004</v>
      </c>
      <c r="AF44" s="154">
        <f t="shared" si="84"/>
        <v>40657.845000000001</v>
      </c>
      <c r="AG44" s="154">
        <f t="shared" si="84"/>
        <v>52315.772999999994</v>
      </c>
      <c r="AH44" s="154">
        <f t="shared" ref="AH44" si="85">SUM(AH35:AH37)</f>
        <v>48936.794000000002</v>
      </c>
      <c r="AI44" s="154">
        <f t="shared" si="84"/>
        <v>38895.137000000002</v>
      </c>
      <c r="AJ44" s="119" t="str">
        <f>IF(AJ37="","",SUM(AJ35:AJ37))</f>
        <v/>
      </c>
      <c r="AK44" s="52" t="str">
        <f t="shared" si="65"/>
        <v/>
      </c>
      <c r="AM44" s="125">
        <f t="shared" si="67"/>
        <v>0.48514141421504259</v>
      </c>
      <c r="AN44" s="157">
        <f t="shared" si="67"/>
        <v>0.48250690351015585</v>
      </c>
      <c r="AO44" s="157">
        <f t="shared" si="76"/>
        <v>0.71563660131674345</v>
      </c>
      <c r="AP44" s="157">
        <f t="shared" si="76"/>
        <v>0.74759552958096576</v>
      </c>
      <c r="AQ44" s="157">
        <f t="shared" si="76"/>
        <v>0.49073897124179594</v>
      </c>
      <c r="AR44" s="157">
        <f t="shared" si="76"/>
        <v>0.50403616605767754</v>
      </c>
      <c r="AS44" s="157">
        <f t="shared" si="76"/>
        <v>0.58903831909868365</v>
      </c>
      <c r="AT44" s="157">
        <f t="shared" si="76"/>
        <v>0.62781638402222173</v>
      </c>
      <c r="AU44" s="157">
        <f t="shared" si="76"/>
        <v>0.80701765682579585</v>
      </c>
      <c r="AV44" s="157">
        <f t="shared" si="76"/>
        <v>0.5141515159687613</v>
      </c>
      <c r="AW44" s="157">
        <f t="shared" si="76"/>
        <v>0.58931982437963137</v>
      </c>
      <c r="AX44" s="157">
        <f t="shared" si="76"/>
        <v>0.59476670304893065</v>
      </c>
      <c r="AY44" s="157">
        <f t="shared" si="76"/>
        <v>0.69580465716861817</v>
      </c>
      <c r="AZ44" s="157">
        <f t="shared" si="76"/>
        <v>0.68345714601468266</v>
      </c>
      <c r="BA44" s="157">
        <f t="shared" si="62"/>
        <v>0.78424994142089943</v>
      </c>
      <c r="BB44" s="302" t="str">
        <f t="shared" si="81"/>
        <v/>
      </c>
      <c r="BC44" s="52" t="str">
        <f t="shared" si="63"/>
        <v/>
      </c>
      <c r="BE44" s="105"/>
      <c r="BF44" s="105"/>
    </row>
    <row r="45" spans="1:58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Q45" si="86">IF(E40="","",SUM(E38:E40))</f>
        <v>486327.5499999997</v>
      </c>
      <c r="F45" s="155">
        <f t="shared" si="86"/>
        <v>616193.31000000029</v>
      </c>
      <c r="G45" s="155">
        <f t="shared" si="86"/>
        <v>416040.10999999987</v>
      </c>
      <c r="H45" s="155">
        <f t="shared" si="86"/>
        <v>460019.91999999993</v>
      </c>
      <c r="I45" s="155">
        <f t="shared" si="86"/>
        <v>456723.05999999982</v>
      </c>
      <c r="J45" s="155">
        <f t="shared" si="86"/>
        <v>688395.02</v>
      </c>
      <c r="K45" s="155">
        <f t="shared" si="86"/>
        <v>739319.47000000044</v>
      </c>
      <c r="L45" s="155">
        <f t="shared" si="86"/>
        <v>696300.05</v>
      </c>
      <c r="M45" s="155">
        <f t="shared" si="86"/>
        <v>681072.12000000011</v>
      </c>
      <c r="N45" s="155">
        <f t="shared" si="86"/>
        <v>832667.84000000032</v>
      </c>
      <c r="O45" s="155">
        <f t="shared" ref="O45" si="87">IF(O40="","",SUM(O38:O40))</f>
        <v>545444.01999999967</v>
      </c>
      <c r="P45" s="155">
        <f t="shared" si="86"/>
        <v>545680.48999999976</v>
      </c>
      <c r="Q45" s="123" t="str">
        <f t="shared" si="86"/>
        <v/>
      </c>
      <c r="R45" s="55" t="str">
        <f t="shared" si="64"/>
        <v/>
      </c>
      <c r="T45" s="110" t="s">
        <v>88</v>
      </c>
      <c r="U45" s="21">
        <f>SUM(U38:U40)</f>
        <v>25975.465999999993</v>
      </c>
      <c r="V45" s="155">
        <f>SUM(V38:V40)</f>
        <v>24593.887999999999</v>
      </c>
      <c r="W45" s="155">
        <f>IF(W40="","",SUM(W38:W40))</f>
        <v>25647.103000000003</v>
      </c>
      <c r="X45" s="155">
        <f t="shared" ref="X45:AJ45" si="88">IF(X40="","",SUM(X38:X40))</f>
        <v>34113.160000000003</v>
      </c>
      <c r="Y45" s="155">
        <f t="shared" si="88"/>
        <v>38028.200000000004</v>
      </c>
      <c r="Z45" s="155">
        <f t="shared" si="88"/>
        <v>28182.603000000003</v>
      </c>
      <c r="AA45" s="155">
        <f t="shared" si="88"/>
        <v>32795.233999999997</v>
      </c>
      <c r="AB45" s="155">
        <f t="shared" si="88"/>
        <v>38893.22</v>
      </c>
      <c r="AC45" s="155">
        <f t="shared" si="88"/>
        <v>47841.637999999999</v>
      </c>
      <c r="AD45" s="155">
        <f t="shared" si="88"/>
        <v>49159.678</v>
      </c>
      <c r="AE45" s="155">
        <f t="shared" si="88"/>
        <v>42889.164000000004</v>
      </c>
      <c r="AF45" s="155">
        <f t="shared" si="88"/>
        <v>46697.127000000022</v>
      </c>
      <c r="AG45" s="155">
        <f t="shared" si="88"/>
        <v>57895.481999999989</v>
      </c>
      <c r="AH45" s="155">
        <f t="shared" ref="AH45" si="89">IF(AH40="","",SUM(AH38:AH40))</f>
        <v>40894.995000000003</v>
      </c>
      <c r="AI45" s="155">
        <f t="shared" si="88"/>
        <v>41135.443999999996</v>
      </c>
      <c r="AJ45" s="123" t="str">
        <f t="shared" si="88"/>
        <v/>
      </c>
      <c r="AK45" s="55" t="str">
        <f t="shared" si="65"/>
        <v/>
      </c>
      <c r="AM45" s="126">
        <f t="shared" si="67"/>
        <v>0.5513245039086454</v>
      </c>
      <c r="AN45" s="158">
        <f t="shared" si="67"/>
        <v>0.5781509475921669</v>
      </c>
      <c r="AO45" s="158">
        <f t="shared" ref="AO45:AZ45" si="90">IF(W40="","",(W45/D45)*10)</f>
        <v>0.91372665805968378</v>
      </c>
      <c r="AP45" s="158">
        <f t="shared" si="90"/>
        <v>0.70144411929778661</v>
      </c>
      <c r="AQ45" s="158">
        <f t="shared" si="90"/>
        <v>0.61714723907015456</v>
      </c>
      <c r="AR45" s="158">
        <f t="shared" si="90"/>
        <v>0.67740110442716717</v>
      </c>
      <c r="AS45" s="158">
        <f t="shared" si="90"/>
        <v>0.7129089975060211</v>
      </c>
      <c r="AT45" s="158">
        <f t="shared" si="90"/>
        <v>0.85157119064669118</v>
      </c>
      <c r="AU45" s="158">
        <f t="shared" si="90"/>
        <v>0.69497362139545982</v>
      </c>
      <c r="AV45" s="158">
        <f t="shared" si="90"/>
        <v>0.66493146731277042</v>
      </c>
      <c r="AW45" s="158">
        <f t="shared" si="90"/>
        <v>0.61595807726855689</v>
      </c>
      <c r="AX45" s="158">
        <f t="shared" si="90"/>
        <v>0.68564144132048765</v>
      </c>
      <c r="AY45" s="158">
        <f t="shared" si="90"/>
        <v>0.69530104585280927</v>
      </c>
      <c r="AZ45" s="158">
        <f t="shared" si="90"/>
        <v>0.74975604279243968</v>
      </c>
      <c r="BA45" s="158">
        <f t="shared" ref="BA45" si="91">IF(AI40="","",(AI45/P45)*10)</f>
        <v>0.75383754328471619</v>
      </c>
      <c r="BB45" s="303" t="str">
        <f t="shared" si="81"/>
        <v/>
      </c>
      <c r="BC45" s="55" t="str">
        <f t="shared" si="63"/>
        <v/>
      </c>
      <c r="BE45" s="105"/>
      <c r="BF45" s="105"/>
    </row>
    <row r="46" spans="1:58" x14ac:dyDescent="0.25"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BE46" s="105"/>
      <c r="BF46" s="105"/>
    </row>
    <row r="47" spans="1:58" ht="15.75" thickBot="1" x14ac:dyDescent="0.3">
      <c r="R47" s="205" t="s">
        <v>1</v>
      </c>
      <c r="AK47" s="289">
        <v>1000</v>
      </c>
      <c r="BC47" s="289" t="s">
        <v>47</v>
      </c>
      <c r="BE47" s="105"/>
      <c r="BF47" s="105"/>
    </row>
    <row r="48" spans="1:58" ht="20.100000000000001" customHeight="1" x14ac:dyDescent="0.25">
      <c r="A48" s="350" t="s">
        <v>15</v>
      </c>
      <c r="B48" s="352" t="s">
        <v>71</v>
      </c>
      <c r="C48" s="346"/>
      <c r="D48" s="346"/>
      <c r="E48" s="346"/>
      <c r="F48" s="346"/>
      <c r="G48" s="346"/>
      <c r="H48" s="346"/>
      <c r="I48" s="346"/>
      <c r="J48" s="346"/>
      <c r="K48" s="346"/>
      <c r="L48" s="346"/>
      <c r="M48" s="346"/>
      <c r="N48" s="346"/>
      <c r="O48" s="346"/>
      <c r="P48" s="346"/>
      <c r="Q48" s="347"/>
      <c r="R48" s="355" t="str">
        <f>R26</f>
        <v>D       2025/2024</v>
      </c>
      <c r="T48" s="353" t="s">
        <v>3</v>
      </c>
      <c r="U48" s="345" t="s">
        <v>71</v>
      </c>
      <c r="V48" s="346"/>
      <c r="W48" s="346"/>
      <c r="X48" s="346"/>
      <c r="Y48" s="346"/>
      <c r="Z48" s="346"/>
      <c r="AA48" s="346"/>
      <c r="AB48" s="346"/>
      <c r="AC48" s="346"/>
      <c r="AD48" s="346"/>
      <c r="AE48" s="346"/>
      <c r="AF48" s="346"/>
      <c r="AG48" s="346"/>
      <c r="AH48" s="346"/>
      <c r="AI48" s="346"/>
      <c r="AJ48" s="347"/>
      <c r="AK48" s="355" t="str">
        <f>R48</f>
        <v>D       2025/2024</v>
      </c>
      <c r="AM48" s="345" t="s">
        <v>71</v>
      </c>
      <c r="AN48" s="346"/>
      <c r="AO48" s="346"/>
      <c r="AP48" s="346"/>
      <c r="AQ48" s="346"/>
      <c r="AR48" s="346"/>
      <c r="AS48" s="346"/>
      <c r="AT48" s="346"/>
      <c r="AU48" s="346"/>
      <c r="AV48" s="346"/>
      <c r="AW48" s="346"/>
      <c r="AX48" s="346"/>
      <c r="AY48" s="346"/>
      <c r="AZ48" s="346"/>
      <c r="BA48" s="346"/>
      <c r="BB48" s="347"/>
      <c r="BC48" s="355" t="str">
        <f>AK48</f>
        <v>D       2025/2024</v>
      </c>
      <c r="BE48" s="105"/>
      <c r="BF48" s="105"/>
    </row>
    <row r="49" spans="1:58" ht="20.100000000000001" customHeight="1" thickBot="1" x14ac:dyDescent="0.3">
      <c r="A49" s="351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5">
        <v>2023</v>
      </c>
      <c r="P49" s="135">
        <v>2024</v>
      </c>
      <c r="Q49" s="133">
        <v>2025</v>
      </c>
      <c r="R49" s="356"/>
      <c r="T49" s="354"/>
      <c r="U49" s="25">
        <v>2010</v>
      </c>
      <c r="V49" s="135">
        <v>2011</v>
      </c>
      <c r="W49" s="135">
        <v>2012</v>
      </c>
      <c r="X49" s="135">
        <v>2013</v>
      </c>
      <c r="Y49" s="135">
        <v>2014</v>
      </c>
      <c r="Z49" s="135">
        <v>2015</v>
      </c>
      <c r="AA49" s="135">
        <v>2016</v>
      </c>
      <c r="AB49" s="135">
        <v>2017</v>
      </c>
      <c r="AC49" s="135">
        <v>2018</v>
      </c>
      <c r="AD49" s="135">
        <v>2019</v>
      </c>
      <c r="AE49" s="135">
        <v>2020</v>
      </c>
      <c r="AF49" s="135">
        <v>2021</v>
      </c>
      <c r="AG49" s="135">
        <v>2022</v>
      </c>
      <c r="AH49" s="135">
        <v>2023</v>
      </c>
      <c r="AI49" s="135">
        <v>2024</v>
      </c>
      <c r="AJ49" s="133">
        <v>2025</v>
      </c>
      <c r="AK49" s="356"/>
      <c r="AM49" s="25">
        <v>2010</v>
      </c>
      <c r="AN49" s="135">
        <v>2011</v>
      </c>
      <c r="AO49" s="135">
        <v>2012</v>
      </c>
      <c r="AP49" s="135">
        <v>2013</v>
      </c>
      <c r="AQ49" s="135">
        <v>2014</v>
      </c>
      <c r="AR49" s="135">
        <v>2015</v>
      </c>
      <c r="AS49" s="135">
        <v>2016</v>
      </c>
      <c r="AT49" s="135">
        <v>2017</v>
      </c>
      <c r="AU49" s="265">
        <v>2018</v>
      </c>
      <c r="AV49" s="135">
        <v>2019</v>
      </c>
      <c r="AW49" s="135">
        <v>2020</v>
      </c>
      <c r="AX49" s="135">
        <v>2021</v>
      </c>
      <c r="AY49" s="135">
        <v>2022</v>
      </c>
      <c r="AZ49" s="176">
        <v>2023</v>
      </c>
      <c r="BA49" s="135">
        <v>2024</v>
      </c>
      <c r="BB49" s="266">
        <v>2025</v>
      </c>
      <c r="BC49" s="356"/>
      <c r="BE49" s="105"/>
      <c r="BF49" s="105"/>
    </row>
    <row r="50" spans="1:58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3"/>
      <c r="Q50" s="293"/>
      <c r="R50" s="294"/>
      <c r="T50" s="291"/>
      <c r="U50" s="293">
        <v>2010</v>
      </c>
      <c r="V50" s="293">
        <v>2011</v>
      </c>
      <c r="W50" s="293">
        <v>2012</v>
      </c>
      <c r="X50" s="293"/>
      <c r="Y50" s="293"/>
      <c r="Z50" s="293"/>
      <c r="AA50" s="293"/>
      <c r="AB50" s="293"/>
      <c r="AC50" s="293"/>
      <c r="AD50" s="293"/>
      <c r="AE50" s="293"/>
      <c r="AF50" s="293"/>
      <c r="AG50" s="293"/>
      <c r="AH50" s="293"/>
      <c r="AI50" s="293"/>
      <c r="AJ50" s="293"/>
      <c r="AK50" s="294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0"/>
      <c r="AX50" s="290"/>
      <c r="AY50" s="290"/>
      <c r="AZ50" s="290"/>
      <c r="BA50" s="290"/>
      <c r="BB50" s="290"/>
      <c r="BC50" s="292"/>
      <c r="BE50" s="105"/>
      <c r="BF50" s="105"/>
    </row>
    <row r="51" spans="1:58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53">
        <v>206.79000000000011</v>
      </c>
      <c r="P51" s="153">
        <v>203.97000000000003</v>
      </c>
      <c r="Q51" s="112">
        <v>108.95000000000003</v>
      </c>
      <c r="R51" s="61">
        <f>IF(Q51="","",(Q51-P51)/P51)</f>
        <v>-0.46585282149335677</v>
      </c>
      <c r="T51" s="109" t="s">
        <v>73</v>
      </c>
      <c r="U51" s="39">
        <v>29.815000000000005</v>
      </c>
      <c r="V51" s="153">
        <v>149.20400000000001</v>
      </c>
      <c r="W51" s="153">
        <v>122.17799999999998</v>
      </c>
      <c r="X51" s="153">
        <v>109.56100000000001</v>
      </c>
      <c r="Y51" s="153">
        <v>97.120999999999995</v>
      </c>
      <c r="Z51" s="153">
        <v>99.907999999999987</v>
      </c>
      <c r="AA51" s="153">
        <v>68.53</v>
      </c>
      <c r="AB51" s="153">
        <v>118.282</v>
      </c>
      <c r="AC51" s="153">
        <v>104.797</v>
      </c>
      <c r="AD51" s="153">
        <v>234.49399999999994</v>
      </c>
      <c r="AE51" s="153">
        <v>210.21299999999997</v>
      </c>
      <c r="AF51" s="153">
        <v>40.800000000000004</v>
      </c>
      <c r="AG51" s="153">
        <v>115.21899999999997</v>
      </c>
      <c r="AH51" s="153">
        <v>180.49199999999996</v>
      </c>
      <c r="AI51" s="153">
        <v>257.77999999999992</v>
      </c>
      <c r="AJ51" s="112">
        <v>323.69399999999996</v>
      </c>
      <c r="AK51" s="61">
        <f>IF(AJ51="","",(AJ51-AI51)/AI51)</f>
        <v>0.25569865777019191</v>
      </c>
      <c r="AM51" s="124">
        <f t="shared" ref="AM51:AM60" si="92">(U51/B51)*10</f>
        <v>3.1291981528127626</v>
      </c>
      <c r="AN51" s="156">
        <f t="shared" ref="AN51:AN60" si="93">(V51/C51)*10</f>
        <v>2.9131733604076775</v>
      </c>
      <c r="AO51" s="156">
        <f t="shared" ref="AO51:AO60" si="94">(W51/D51)*10</f>
        <v>3.7092200734691394</v>
      </c>
      <c r="AP51" s="156">
        <f t="shared" ref="AP51:AP60" si="95">(X51/E51)*10</f>
        <v>0.99862366924310941</v>
      </c>
      <c r="AQ51" s="156">
        <f t="shared" ref="AQ51:AQ60" si="96">(Y51/F51)*10</f>
        <v>2.6979554419689982</v>
      </c>
      <c r="AR51" s="156">
        <f t="shared" ref="AR51:AR60" si="97">(Z51/G51)*10</f>
        <v>5.3501124558209252</v>
      </c>
      <c r="AS51" s="156">
        <f t="shared" ref="AS51:AS60" si="98">(AA51/H51)*10</f>
        <v>6.6463000678886637</v>
      </c>
      <c r="AT51" s="156">
        <f t="shared" ref="AT51:AT60" si="99">(AB51/I51)*10</f>
        <v>6.0035529387879389</v>
      </c>
      <c r="AU51" s="156">
        <f t="shared" ref="AU51:AU60" si="100">(AC51/J51)*10</f>
        <v>6.99346012679346</v>
      </c>
      <c r="AV51" s="156">
        <f t="shared" ref="AV51:AV60" si="101">(AD51/K51)*10</f>
        <v>33.427512473271541</v>
      </c>
      <c r="AW51" s="156">
        <f t="shared" ref="AW51:AW60" si="102">(AE51/L51)*10</f>
        <v>6.2628631014449567</v>
      </c>
      <c r="AX51" s="156">
        <f t="shared" ref="AX51:AX60" si="103">(AF51/M51)*10</f>
        <v>8.8695652173913047</v>
      </c>
      <c r="AY51" s="156">
        <f t="shared" ref="AY51:AY60" si="104">(AG51/N51)*10</f>
        <v>7.1796485543369828</v>
      </c>
      <c r="AZ51" s="156">
        <f t="shared" ref="AZ51:AZ60" si="105">(AH51/O51)*10</f>
        <v>8.7282750616567473</v>
      </c>
      <c r="BA51" s="156">
        <f t="shared" ref="BA51:BA60" si="106">(AI51/P51)*10</f>
        <v>12.638133058783147</v>
      </c>
      <c r="BB51" s="156">
        <f>(AJ51/Q51)*10</f>
        <v>29.710325837540147</v>
      </c>
      <c r="BC51" s="61">
        <f t="shared" ref="BC51:BC67" si="107">IF(BB51="","",(BB51-BA51)/BA51)</f>
        <v>1.3508476844918409</v>
      </c>
      <c r="BE51" s="105"/>
      <c r="BF51" s="105"/>
    </row>
    <row r="52" spans="1:58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54">
        <v>568.10999999999979</v>
      </c>
      <c r="P52" s="154">
        <v>49.390000000000029</v>
      </c>
      <c r="Q52" s="119">
        <v>183.09000000000009</v>
      </c>
      <c r="R52" s="52">
        <f t="shared" ref="R52:R67" si="108">IF(Q52="","",(Q52-P52)/P52)</f>
        <v>2.7070257137072273</v>
      </c>
      <c r="T52" s="109" t="s">
        <v>74</v>
      </c>
      <c r="U52" s="19">
        <v>106.98100000000001</v>
      </c>
      <c r="V52" s="154">
        <v>32.087000000000003</v>
      </c>
      <c r="W52" s="154">
        <v>68.099000000000004</v>
      </c>
      <c r="X52" s="154">
        <v>95.572999999999993</v>
      </c>
      <c r="Y52" s="154">
        <v>79.214999999999989</v>
      </c>
      <c r="Z52" s="154">
        <v>14.875999999999999</v>
      </c>
      <c r="AA52" s="154">
        <v>102.047</v>
      </c>
      <c r="AB52" s="154">
        <v>223.39400000000003</v>
      </c>
      <c r="AC52" s="154">
        <v>153.98099999999999</v>
      </c>
      <c r="AD52" s="154">
        <v>117.78500000000003</v>
      </c>
      <c r="AE52" s="154">
        <v>729.51499999999999</v>
      </c>
      <c r="AF52" s="154">
        <v>150.46800000000002</v>
      </c>
      <c r="AG52" s="154">
        <v>405.61700000000002</v>
      </c>
      <c r="AH52" s="154">
        <v>458.54100000000022</v>
      </c>
      <c r="AI52" s="154">
        <v>72.683000000000007</v>
      </c>
      <c r="AJ52" s="119">
        <v>161.68400000000003</v>
      </c>
      <c r="AK52" s="52">
        <f t="shared" ref="AK52:AK67" si="109">IF(AJ52="","",(AJ52-AI52)/AI52)</f>
        <v>1.2245091699572117</v>
      </c>
      <c r="AM52" s="125">
        <f t="shared" si="92"/>
        <v>3.3315997633209804</v>
      </c>
      <c r="AN52" s="157">
        <f t="shared" si="93"/>
        <v>3.1895626242544735</v>
      </c>
      <c r="AO52" s="157">
        <f t="shared" si="94"/>
        <v>6.7820934169903389</v>
      </c>
      <c r="AP52" s="157">
        <f t="shared" si="95"/>
        <v>2.4992939330543926</v>
      </c>
      <c r="AQ52" s="157">
        <f t="shared" si="96"/>
        <v>7.2508009153318067</v>
      </c>
      <c r="AR52" s="157">
        <f t="shared" si="97"/>
        <v>2.9823576583801121</v>
      </c>
      <c r="AS52" s="157">
        <f t="shared" si="98"/>
        <v>9.3569594718503577</v>
      </c>
      <c r="AT52" s="157">
        <f t="shared" si="99"/>
        <v>4.8649578605805885</v>
      </c>
      <c r="AU52" s="157">
        <f t="shared" si="100"/>
        <v>7.3313812312526778</v>
      </c>
      <c r="AV52" s="157">
        <f t="shared" si="101"/>
        <v>5.4228821362799273</v>
      </c>
      <c r="AW52" s="157">
        <f t="shared" si="102"/>
        <v>37.576748738024108</v>
      </c>
      <c r="AX52" s="157">
        <f t="shared" si="103"/>
        <v>16.45358119190815</v>
      </c>
      <c r="AY52" s="157">
        <f t="shared" si="104"/>
        <v>11.312703946450993</v>
      </c>
      <c r="AZ52" s="157">
        <f t="shared" si="105"/>
        <v>8.0713418176057523</v>
      </c>
      <c r="BA52" s="157">
        <f t="shared" si="106"/>
        <v>14.716136869811695</v>
      </c>
      <c r="BB52" s="302">
        <f>IF(AJ52="","",(AJ52/Q52)*10)</f>
        <v>8.8308482167240125</v>
      </c>
      <c r="BC52" s="52">
        <f t="shared" si="107"/>
        <v>-0.39992076080514122</v>
      </c>
      <c r="BE52" s="105"/>
      <c r="BF52" s="105"/>
    </row>
    <row r="53" spans="1:58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54">
        <v>121.94999999999999</v>
      </c>
      <c r="P53" s="154">
        <v>156.97000000000008</v>
      </c>
      <c r="Q53" s="119">
        <v>55.32</v>
      </c>
      <c r="R53" s="52">
        <f t="shared" si="108"/>
        <v>-0.64757596993056021</v>
      </c>
      <c r="T53" s="109" t="s">
        <v>75</v>
      </c>
      <c r="U53" s="19">
        <v>39.945</v>
      </c>
      <c r="V53" s="154">
        <v>210.15600000000001</v>
      </c>
      <c r="W53" s="154">
        <v>21.706999999999997</v>
      </c>
      <c r="X53" s="154">
        <v>27.781999999999996</v>
      </c>
      <c r="Y53" s="154">
        <v>90.24</v>
      </c>
      <c r="Z53" s="154">
        <v>14.796000000000001</v>
      </c>
      <c r="AA53" s="154">
        <v>59.37299999999999</v>
      </c>
      <c r="AB53" s="154">
        <v>51.395000000000003</v>
      </c>
      <c r="AC53" s="154">
        <v>48.673000000000002</v>
      </c>
      <c r="AD53" s="154">
        <v>73.152999999999977</v>
      </c>
      <c r="AE53" s="154">
        <v>92.289999999999978</v>
      </c>
      <c r="AF53" s="154">
        <v>189.25800000000004</v>
      </c>
      <c r="AG53" s="154">
        <v>111.53900000000003</v>
      </c>
      <c r="AH53" s="154">
        <v>263.25999999999993</v>
      </c>
      <c r="AI53" s="154">
        <v>307.31999999999994</v>
      </c>
      <c r="AJ53" s="119">
        <v>170.24</v>
      </c>
      <c r="AK53" s="52">
        <f t="shared" si="109"/>
        <v>-0.44604972016139516</v>
      </c>
      <c r="AM53" s="125">
        <f t="shared" si="92"/>
        <v>4.2296696315120714</v>
      </c>
      <c r="AN53" s="157">
        <f t="shared" si="93"/>
        <v>5.1006261831949908</v>
      </c>
      <c r="AO53" s="157">
        <f t="shared" si="94"/>
        <v>10.416026871401151</v>
      </c>
      <c r="AP53" s="157">
        <f t="shared" si="95"/>
        <v>2.8028652138821637</v>
      </c>
      <c r="AQ53" s="157">
        <f t="shared" si="96"/>
        <v>5.8612626656274349</v>
      </c>
      <c r="AR53" s="157">
        <f t="shared" si="97"/>
        <v>7.3980000000000024</v>
      </c>
      <c r="AS53" s="157">
        <f t="shared" si="98"/>
        <v>9.0040946314831647</v>
      </c>
      <c r="AT53" s="157">
        <f t="shared" si="99"/>
        <v>19.889705882352938</v>
      </c>
      <c r="AU53" s="157">
        <f t="shared" si="100"/>
        <v>138.27556818181819</v>
      </c>
      <c r="AV53" s="157">
        <f t="shared" si="101"/>
        <v>19.512670045345423</v>
      </c>
      <c r="AW53" s="157">
        <f t="shared" si="102"/>
        <v>6.7463450292397624</v>
      </c>
      <c r="AX53" s="157">
        <f t="shared" si="103"/>
        <v>6.6250568838169945</v>
      </c>
      <c r="AY53" s="157">
        <f t="shared" si="104"/>
        <v>11.178492683904595</v>
      </c>
      <c r="AZ53" s="157">
        <f t="shared" si="105"/>
        <v>21.58753587535875</v>
      </c>
      <c r="BA53" s="157">
        <f t="shared" si="106"/>
        <v>19.578263362425929</v>
      </c>
      <c r="BB53" s="302">
        <f t="shared" ref="BB53:BB63" si="110">IF(AJ53="","",(AJ53/Q53)*10)</f>
        <v>30.773680404916849</v>
      </c>
      <c r="BC53" s="52">
        <f t="shared" si="107"/>
        <v>0.57182891226077082</v>
      </c>
      <c r="BE53" s="105"/>
      <c r="BF53" s="105"/>
    </row>
    <row r="54" spans="1:58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54">
        <v>255.97000000000011</v>
      </c>
      <c r="P54" s="154">
        <v>18.09</v>
      </c>
      <c r="Q54" s="119">
        <v>155.28000000000003</v>
      </c>
      <c r="R54" s="52">
        <f t="shared" si="108"/>
        <v>7.5837479270315109</v>
      </c>
      <c r="T54" s="109" t="s">
        <v>76</v>
      </c>
      <c r="U54" s="19">
        <v>85.614000000000019</v>
      </c>
      <c r="V54" s="154">
        <v>92.996999999999986</v>
      </c>
      <c r="W54" s="154">
        <v>30.552</v>
      </c>
      <c r="X54" s="154">
        <v>154.78400000000005</v>
      </c>
      <c r="Y54" s="154">
        <v>82.786999999999978</v>
      </c>
      <c r="Z54" s="154">
        <v>74.756</v>
      </c>
      <c r="AA54" s="154">
        <v>80.057000000000002</v>
      </c>
      <c r="AB54" s="154">
        <v>55.018000000000008</v>
      </c>
      <c r="AC54" s="154">
        <v>24.623000000000001</v>
      </c>
      <c r="AD54" s="154">
        <v>122.39999999999998</v>
      </c>
      <c r="AE54" s="154">
        <v>30.440999999999995</v>
      </c>
      <c r="AF54" s="154">
        <v>199.78800000000004</v>
      </c>
      <c r="AG54" s="154">
        <v>163.68800000000005</v>
      </c>
      <c r="AH54" s="154">
        <v>230.74799999999999</v>
      </c>
      <c r="AI54" s="154">
        <v>76.34099999999998</v>
      </c>
      <c r="AJ54" s="119">
        <v>243.74800000000002</v>
      </c>
      <c r="AK54" s="52">
        <f t="shared" si="109"/>
        <v>2.1928845574461966</v>
      </c>
      <c r="AM54" s="125">
        <f t="shared" si="92"/>
        <v>1.9038025350233492</v>
      </c>
      <c r="AN54" s="157">
        <f t="shared" si="93"/>
        <v>4.6260259662736889</v>
      </c>
      <c r="AO54" s="157">
        <f t="shared" si="94"/>
        <v>9.4911463187325236</v>
      </c>
      <c r="AP54" s="157">
        <f t="shared" si="95"/>
        <v>3.5672735653376373</v>
      </c>
      <c r="AQ54" s="157">
        <f t="shared" si="96"/>
        <v>7.1325062462307205</v>
      </c>
      <c r="AR54" s="157">
        <f t="shared" si="97"/>
        <v>7.2904232494636236</v>
      </c>
      <c r="AS54" s="157">
        <f t="shared" si="98"/>
        <v>7.5840280409245917</v>
      </c>
      <c r="AT54" s="157">
        <f t="shared" si="99"/>
        <v>53.003853564547221</v>
      </c>
      <c r="AU54" s="157">
        <f t="shared" si="100"/>
        <v>12.177546983184966</v>
      </c>
      <c r="AV54" s="157">
        <f t="shared" si="101"/>
        <v>4.5491711885824735</v>
      </c>
      <c r="AW54" s="157">
        <f t="shared" si="102"/>
        <v>26.355844155844153</v>
      </c>
      <c r="AX54" s="157">
        <f t="shared" si="103"/>
        <v>8.7281782437745736</v>
      </c>
      <c r="AY54" s="157">
        <f t="shared" si="104"/>
        <v>20.173527236874541</v>
      </c>
      <c r="AZ54" s="157">
        <f t="shared" si="105"/>
        <v>9.0146501543149551</v>
      </c>
      <c r="BA54" s="157">
        <f t="shared" si="106"/>
        <v>42.200663349917072</v>
      </c>
      <c r="BB54" s="302">
        <f t="shared" si="110"/>
        <v>15.6973209685729</v>
      </c>
      <c r="BC54" s="52">
        <f t="shared" si="107"/>
        <v>-0.62803141651080829</v>
      </c>
      <c r="BE54" s="105"/>
      <c r="BF54" s="105"/>
    </row>
    <row r="55" spans="1:58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54">
        <v>113.96999999999998</v>
      </c>
      <c r="P55" s="154">
        <v>68.369999999999976</v>
      </c>
      <c r="Q55" s="119">
        <v>613.74</v>
      </c>
      <c r="R55" s="52">
        <f t="shared" si="108"/>
        <v>7.9767441860465143</v>
      </c>
      <c r="T55" s="109" t="s">
        <v>77</v>
      </c>
      <c r="U55" s="19">
        <v>36.316000000000003</v>
      </c>
      <c r="V55" s="154">
        <v>16.928000000000001</v>
      </c>
      <c r="W55" s="154">
        <v>146.25000000000003</v>
      </c>
      <c r="X55" s="154">
        <v>10.174000000000001</v>
      </c>
      <c r="Y55" s="154">
        <v>189.64499999999995</v>
      </c>
      <c r="Z55" s="154">
        <v>141.92499999999998</v>
      </c>
      <c r="AA55" s="154">
        <v>147.154</v>
      </c>
      <c r="AB55" s="154">
        <v>82.36399999999999</v>
      </c>
      <c r="AC55" s="154">
        <v>196.86600000000001</v>
      </c>
      <c r="AD55" s="154">
        <v>168.61099999999996</v>
      </c>
      <c r="AE55" s="154">
        <v>50.588999999999999</v>
      </c>
      <c r="AF55" s="154">
        <v>769.01500000000044</v>
      </c>
      <c r="AG55" s="154">
        <v>338.37599999999992</v>
      </c>
      <c r="AH55" s="154">
        <v>278.40999999999997</v>
      </c>
      <c r="AI55" s="154">
        <v>147.01199999999997</v>
      </c>
      <c r="AJ55" s="119">
        <v>375.25800000000004</v>
      </c>
      <c r="AK55" s="52">
        <f t="shared" si="109"/>
        <v>1.5525671373765415</v>
      </c>
      <c r="AM55" s="125">
        <f t="shared" si="92"/>
        <v>3.1543472596195605</v>
      </c>
      <c r="AN55" s="157">
        <f t="shared" si="93"/>
        <v>1.9260439185345319</v>
      </c>
      <c r="AO55" s="157">
        <f t="shared" si="94"/>
        <v>3.7971232734448042</v>
      </c>
      <c r="AP55" s="157">
        <f t="shared" si="95"/>
        <v>23.995283018867926</v>
      </c>
      <c r="AQ55" s="157">
        <f t="shared" si="96"/>
        <v>1.7330256785159459</v>
      </c>
      <c r="AR55" s="157">
        <f t="shared" si="97"/>
        <v>3.9895710350255804</v>
      </c>
      <c r="AS55" s="157">
        <f t="shared" si="98"/>
        <v>5.7120565173511375</v>
      </c>
      <c r="AT55" s="157">
        <f t="shared" si="99"/>
        <v>34.870448772226915</v>
      </c>
      <c r="AU55" s="157">
        <f t="shared" si="100"/>
        <v>6.7623660346248968</v>
      </c>
      <c r="AV55" s="157">
        <f t="shared" si="101"/>
        <v>4.0124458616914946</v>
      </c>
      <c r="AW55" s="157">
        <f t="shared" si="102"/>
        <v>4.7523720056364498</v>
      </c>
      <c r="AX55" s="157">
        <f t="shared" si="103"/>
        <v>27.779323050247466</v>
      </c>
      <c r="AY55" s="157">
        <f t="shared" si="104"/>
        <v>6.6202848646110501</v>
      </c>
      <c r="AZ55" s="157">
        <f t="shared" si="105"/>
        <v>24.428358339914013</v>
      </c>
      <c r="BA55" s="157">
        <f t="shared" si="106"/>
        <v>21.502413339183857</v>
      </c>
      <c r="BB55" s="302">
        <f t="shared" si="110"/>
        <v>6.1142829211066587</v>
      </c>
      <c r="BC55" s="52">
        <f t="shared" si="107"/>
        <v>-0.71564666604354599</v>
      </c>
      <c r="BE55" s="105"/>
      <c r="BF55" s="105"/>
    </row>
    <row r="56" spans="1:58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54">
        <v>80.380000000000038</v>
      </c>
      <c r="P56" s="154">
        <v>203.94000000000005</v>
      </c>
      <c r="Q56" s="119"/>
      <c r="R56" s="52" t="str">
        <f t="shared" si="108"/>
        <v/>
      </c>
      <c r="T56" s="109" t="s">
        <v>78</v>
      </c>
      <c r="U56" s="19">
        <v>50.512</v>
      </c>
      <c r="V56" s="154">
        <v>76.984999999999985</v>
      </c>
      <c r="W56" s="154">
        <v>140.74100000000001</v>
      </c>
      <c r="X56" s="154">
        <v>108.19399999999999</v>
      </c>
      <c r="Y56" s="154">
        <v>2.327</v>
      </c>
      <c r="Z56" s="154">
        <v>108.241</v>
      </c>
      <c r="AA56" s="154">
        <v>89.242999999999995</v>
      </c>
      <c r="AB56" s="154">
        <v>81.237000000000023</v>
      </c>
      <c r="AC56" s="154">
        <v>251.595</v>
      </c>
      <c r="AD56" s="154">
        <v>116.065</v>
      </c>
      <c r="AE56" s="154">
        <v>70.181000000000012</v>
      </c>
      <c r="AF56" s="154">
        <v>156.5320000000001</v>
      </c>
      <c r="AG56" s="154">
        <v>262.81200000000013</v>
      </c>
      <c r="AH56" s="154">
        <v>150.63999999999999</v>
      </c>
      <c r="AI56" s="154">
        <v>240.67999999999998</v>
      </c>
      <c r="AJ56" s="119"/>
      <c r="AK56" s="52" t="str">
        <f t="shared" si="109"/>
        <v/>
      </c>
      <c r="AM56" s="125">
        <f t="shared" si="92"/>
        <v>5.7602919375071266</v>
      </c>
      <c r="AN56" s="157">
        <f t="shared" si="93"/>
        <v>3.9711647580728346</v>
      </c>
      <c r="AO56" s="157">
        <f t="shared" si="94"/>
        <v>1.8513680610365695</v>
      </c>
      <c r="AP56" s="157">
        <f t="shared" si="95"/>
        <v>5.3728956646968253</v>
      </c>
      <c r="AQ56" s="157">
        <f t="shared" si="96"/>
        <v>28.036144578313255</v>
      </c>
      <c r="AR56" s="157">
        <f t="shared" si="97"/>
        <v>3.4592841163310957</v>
      </c>
      <c r="AS56" s="157">
        <f t="shared" si="98"/>
        <v>1.1073569008946409</v>
      </c>
      <c r="AT56" s="157">
        <f t="shared" si="99"/>
        <v>8.3081407240744571</v>
      </c>
      <c r="AU56" s="157">
        <f t="shared" si="100"/>
        <v>6.629818967561727</v>
      </c>
      <c r="AV56" s="157">
        <f t="shared" si="101"/>
        <v>5.6594987322020671</v>
      </c>
      <c r="AW56" s="157">
        <f t="shared" si="102"/>
        <v>9.3004240657301924</v>
      </c>
      <c r="AX56" s="157">
        <f t="shared" si="103"/>
        <v>19.322552771262814</v>
      </c>
      <c r="AY56" s="157">
        <f t="shared" si="104"/>
        <v>20.461849890999698</v>
      </c>
      <c r="AZ56" s="157">
        <f t="shared" si="105"/>
        <v>18.740980343368989</v>
      </c>
      <c r="BA56" s="157">
        <f t="shared" si="106"/>
        <v>11.801510248112185</v>
      </c>
      <c r="BB56" s="302" t="str">
        <f t="shared" si="110"/>
        <v/>
      </c>
      <c r="BC56" s="52" t="str">
        <f t="shared" si="107"/>
        <v/>
      </c>
      <c r="BE56" s="105"/>
      <c r="BF56" s="105"/>
    </row>
    <row r="57" spans="1:58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54">
        <v>108.70999999999998</v>
      </c>
      <c r="P57" s="154">
        <v>140.32000000000005</v>
      </c>
      <c r="Q57" s="119"/>
      <c r="R57" s="52" t="str">
        <f t="shared" si="108"/>
        <v/>
      </c>
      <c r="T57" s="109" t="s">
        <v>79</v>
      </c>
      <c r="U57" s="19">
        <v>101.88200000000002</v>
      </c>
      <c r="V57" s="154">
        <v>208.25</v>
      </c>
      <c r="W57" s="154">
        <v>120.58900000000001</v>
      </c>
      <c r="X57" s="154">
        <v>63.236000000000004</v>
      </c>
      <c r="Y57" s="154">
        <v>133.27200000000002</v>
      </c>
      <c r="Z57" s="154">
        <v>88.903999999999996</v>
      </c>
      <c r="AA57" s="154">
        <v>66.512999999999991</v>
      </c>
      <c r="AB57" s="154">
        <v>161.839</v>
      </c>
      <c r="AC57" s="154">
        <v>69.402000000000001</v>
      </c>
      <c r="AD57" s="154">
        <v>109.84300000000002</v>
      </c>
      <c r="AE57" s="154">
        <v>111.27</v>
      </c>
      <c r="AF57" s="154">
        <v>115.04100000000001</v>
      </c>
      <c r="AG57" s="154">
        <v>124.31800000000001</v>
      </c>
      <c r="AH57" s="154">
        <v>127.58</v>
      </c>
      <c r="AI57" s="154">
        <v>177.48399999999995</v>
      </c>
      <c r="AJ57" s="119"/>
      <c r="AK57" s="52" t="str">
        <f t="shared" si="109"/>
        <v/>
      </c>
      <c r="AM57" s="125">
        <f t="shared" si="92"/>
        <v>3.3602242744063329</v>
      </c>
      <c r="AN57" s="157">
        <f t="shared" si="93"/>
        <v>8.6770833333333339</v>
      </c>
      <c r="AO57" s="157">
        <f t="shared" si="94"/>
        <v>4.960264900662251</v>
      </c>
      <c r="AP57" s="157">
        <f t="shared" si="95"/>
        <v>2.6307775512751173</v>
      </c>
      <c r="AQ57" s="157">
        <f t="shared" si="96"/>
        <v>9.8741942653923065</v>
      </c>
      <c r="AR57" s="157">
        <f t="shared" si="97"/>
        <v>2.636536180308422</v>
      </c>
      <c r="AS57" s="157">
        <f t="shared" si="98"/>
        <v>7.8259795270031765</v>
      </c>
      <c r="AT57" s="157">
        <f t="shared" si="99"/>
        <v>9.4114328913700831</v>
      </c>
      <c r="AU57" s="157">
        <f t="shared" si="100"/>
        <v>16.453769559032718</v>
      </c>
      <c r="AV57" s="157">
        <f t="shared" si="101"/>
        <v>6.2131907913343545</v>
      </c>
      <c r="AW57" s="157">
        <f t="shared" si="102"/>
        <v>3.8524391510577165</v>
      </c>
      <c r="AX57" s="157">
        <f t="shared" si="103"/>
        <v>12.605851413543723</v>
      </c>
      <c r="AY57" s="157">
        <f t="shared" si="104"/>
        <v>4.0218045356022127</v>
      </c>
      <c r="AZ57" s="157">
        <f t="shared" si="105"/>
        <v>11.735810872964771</v>
      </c>
      <c r="BA57" s="157">
        <f t="shared" si="106"/>
        <v>12.648517673888247</v>
      </c>
      <c r="BB57" s="302" t="str">
        <f t="shared" si="110"/>
        <v/>
      </c>
      <c r="BC57" s="52" t="str">
        <f t="shared" si="107"/>
        <v/>
      </c>
      <c r="BE57" s="105"/>
      <c r="BF57" s="105"/>
    </row>
    <row r="58" spans="1:58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54">
        <v>5.7899999999999974</v>
      </c>
      <c r="P58" s="154">
        <v>298.74999999999977</v>
      </c>
      <c r="Q58" s="119"/>
      <c r="R58" s="52" t="str">
        <f t="shared" si="108"/>
        <v/>
      </c>
      <c r="T58" s="109" t="s">
        <v>80</v>
      </c>
      <c r="U58" s="19">
        <v>248.68200000000002</v>
      </c>
      <c r="V58" s="154">
        <v>13.135</v>
      </c>
      <c r="W58" s="154">
        <v>170.39499999999998</v>
      </c>
      <c r="X58" s="154">
        <v>85.355999999999995</v>
      </c>
      <c r="Y58" s="154">
        <v>57.158000000000001</v>
      </c>
      <c r="Z58" s="154">
        <v>62.073999999999998</v>
      </c>
      <c r="AA58" s="154">
        <v>182.14699999999996</v>
      </c>
      <c r="AB58" s="154">
        <v>90.742000000000004</v>
      </c>
      <c r="AC58" s="154">
        <v>92.774000000000001</v>
      </c>
      <c r="AD58" s="154">
        <v>20.315999999999999</v>
      </c>
      <c r="AE58" s="154">
        <v>52.984999999999999</v>
      </c>
      <c r="AF58" s="154">
        <v>98.681000000000012</v>
      </c>
      <c r="AG58" s="154">
        <v>194.059</v>
      </c>
      <c r="AH58" s="154">
        <v>53.199000000000005</v>
      </c>
      <c r="AI58" s="154">
        <v>229.73099999999991</v>
      </c>
      <c r="AJ58" s="119"/>
      <c r="AK58" s="52" t="str">
        <f t="shared" si="109"/>
        <v/>
      </c>
      <c r="AM58" s="125">
        <f t="shared" si="92"/>
        <v>3.3921512460613008</v>
      </c>
      <c r="AN58" s="157">
        <f t="shared" si="93"/>
        <v>6.9131578947368419</v>
      </c>
      <c r="AO58" s="157">
        <f t="shared" si="94"/>
        <v>2.1921112554836548</v>
      </c>
      <c r="AP58" s="157">
        <f t="shared" si="95"/>
        <v>4.2767812406052705</v>
      </c>
      <c r="AQ58" s="157">
        <f t="shared" si="96"/>
        <v>5.0834222696549265</v>
      </c>
      <c r="AR58" s="157">
        <f t="shared" si="97"/>
        <v>1.8476054409619906</v>
      </c>
      <c r="AS58" s="157">
        <f t="shared" si="98"/>
        <v>8.7185046907907306</v>
      </c>
      <c r="AT58" s="157">
        <f t="shared" si="99"/>
        <v>5.8071163445539478</v>
      </c>
      <c r="AU58" s="157">
        <f t="shared" si="100"/>
        <v>8.9845051326748013</v>
      </c>
      <c r="AV58" s="157">
        <f t="shared" si="101"/>
        <v>69.814432989690744</v>
      </c>
      <c r="AW58" s="157">
        <f t="shared" si="102"/>
        <v>10.103928299008389</v>
      </c>
      <c r="AX58" s="157">
        <f t="shared" si="103"/>
        <v>20.221516393442624</v>
      </c>
      <c r="AY58" s="157">
        <f t="shared" si="104"/>
        <v>8.7912929238017519</v>
      </c>
      <c r="AZ58" s="157">
        <f t="shared" si="105"/>
        <v>91.880829015544094</v>
      </c>
      <c r="BA58" s="157">
        <f t="shared" si="106"/>
        <v>7.6897405857740617</v>
      </c>
      <c r="BB58" s="302" t="str">
        <f t="shared" si="110"/>
        <v/>
      </c>
      <c r="BC58" s="52" t="str">
        <f t="shared" si="107"/>
        <v/>
      </c>
      <c r="BE58" s="105"/>
      <c r="BF58" s="105"/>
    </row>
    <row r="59" spans="1:58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54">
        <v>277.87000000000006</v>
      </c>
      <c r="P59" s="154">
        <v>289.97999999999973</v>
      </c>
      <c r="Q59" s="119"/>
      <c r="R59" s="52" t="str">
        <f t="shared" si="108"/>
        <v/>
      </c>
      <c r="T59" s="109" t="s">
        <v>81</v>
      </c>
      <c r="U59" s="19">
        <v>26.283999999999999</v>
      </c>
      <c r="V59" s="154">
        <v>140.136</v>
      </c>
      <c r="W59" s="154">
        <v>62.427000000000007</v>
      </c>
      <c r="X59" s="154">
        <v>148.22899999999998</v>
      </c>
      <c r="Y59" s="154">
        <v>99.02600000000001</v>
      </c>
      <c r="Z59" s="154">
        <v>189.15099999999995</v>
      </c>
      <c r="AA59" s="154">
        <v>114.91000000000001</v>
      </c>
      <c r="AB59" s="154">
        <v>15.391</v>
      </c>
      <c r="AC59" s="154">
        <v>141.86099999999999</v>
      </c>
      <c r="AD59" s="154">
        <v>88.779999999999987</v>
      </c>
      <c r="AE59" s="154">
        <v>72.782000000000011</v>
      </c>
      <c r="AF59" s="154">
        <v>256.71899999999999</v>
      </c>
      <c r="AG59" s="154">
        <v>308.47400000000005</v>
      </c>
      <c r="AH59" s="154">
        <v>368.83200000000011</v>
      </c>
      <c r="AI59" s="154">
        <v>156.05799999999999</v>
      </c>
      <c r="AJ59" s="119"/>
      <c r="AK59" s="52" t="str">
        <f t="shared" si="109"/>
        <v/>
      </c>
      <c r="AM59" s="125">
        <f t="shared" si="92"/>
        <v>3.485479379392654</v>
      </c>
      <c r="AN59" s="157">
        <f t="shared" si="93"/>
        <v>6.9185880029622302</v>
      </c>
      <c r="AO59" s="157">
        <f t="shared" si="94"/>
        <v>4.9439296745070092</v>
      </c>
      <c r="AP59" s="157">
        <f t="shared" si="95"/>
        <v>7.6914176006641757</v>
      </c>
      <c r="AQ59" s="157">
        <f t="shared" si="96"/>
        <v>5.3903434761308588</v>
      </c>
      <c r="AR59" s="157">
        <f t="shared" si="97"/>
        <v>3.7363160493827152</v>
      </c>
      <c r="AS59" s="157">
        <f t="shared" si="98"/>
        <v>4.120262469073829</v>
      </c>
      <c r="AT59" s="157">
        <f t="shared" si="99"/>
        <v>59.42471042471044</v>
      </c>
      <c r="AU59" s="157">
        <f t="shared" si="100"/>
        <v>4.9669479359966386</v>
      </c>
      <c r="AV59" s="157">
        <f t="shared" si="101"/>
        <v>27.640099626400993</v>
      </c>
      <c r="AW59" s="157">
        <f t="shared" si="102"/>
        <v>6.7018416206261495</v>
      </c>
      <c r="AX59" s="157">
        <f t="shared" si="103"/>
        <v>7.1731258207829196</v>
      </c>
      <c r="AY59" s="157">
        <f t="shared" si="104"/>
        <v>7.449803173376484</v>
      </c>
      <c r="AZ59" s="157">
        <f t="shared" si="105"/>
        <v>13.273545182999245</v>
      </c>
      <c r="BA59" s="157">
        <f t="shared" si="106"/>
        <v>5.381681495275541</v>
      </c>
      <c r="BB59" s="302" t="str">
        <f t="shared" si="110"/>
        <v/>
      </c>
      <c r="BC59" s="52" t="str">
        <f t="shared" si="107"/>
        <v/>
      </c>
      <c r="BE59" s="105"/>
      <c r="BF59" s="105"/>
    </row>
    <row r="60" spans="1:58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54">
        <v>50.90000000000002</v>
      </c>
      <c r="P60" s="154">
        <v>220.96</v>
      </c>
      <c r="Q60" s="119"/>
      <c r="R60" s="52" t="str">
        <f t="shared" si="108"/>
        <v/>
      </c>
      <c r="T60" s="109" t="s">
        <v>82</v>
      </c>
      <c r="U60" s="19">
        <v>80.941000000000003</v>
      </c>
      <c r="V60" s="154">
        <v>133.739</v>
      </c>
      <c r="W60" s="154">
        <v>0.89600000000000013</v>
      </c>
      <c r="X60" s="154">
        <v>99.911000000000001</v>
      </c>
      <c r="Y60" s="154">
        <v>62.055999999999997</v>
      </c>
      <c r="Z60" s="154">
        <v>42.978000000000009</v>
      </c>
      <c r="AA60" s="154">
        <v>73.328000000000003</v>
      </c>
      <c r="AB60" s="154">
        <v>7.7379999999999995</v>
      </c>
      <c r="AC60" s="154">
        <v>45.496000000000002</v>
      </c>
      <c r="AD60" s="154">
        <v>116.032</v>
      </c>
      <c r="AE60" s="154">
        <v>123.81899999999997</v>
      </c>
      <c r="AF60" s="154">
        <v>149.98599999999999</v>
      </c>
      <c r="AG60" s="154">
        <v>319.26399999999995</v>
      </c>
      <c r="AH60" s="154">
        <v>57.844000000000001</v>
      </c>
      <c r="AI60" s="154">
        <v>148.756</v>
      </c>
      <c r="AJ60" s="119"/>
      <c r="AK60" s="52" t="str">
        <f t="shared" si="109"/>
        <v/>
      </c>
      <c r="AM60" s="125">
        <f t="shared" si="92"/>
        <v>3.3624543037554004</v>
      </c>
      <c r="AN60" s="157">
        <f t="shared" si="93"/>
        <v>4.4061213059664608</v>
      </c>
      <c r="AO60" s="157">
        <f t="shared" si="94"/>
        <v>6.4000000000000012</v>
      </c>
      <c r="AP60" s="157">
        <f t="shared" si="95"/>
        <v>5.0130958354239841</v>
      </c>
      <c r="AQ60" s="157">
        <f t="shared" si="96"/>
        <v>3.816247463255642</v>
      </c>
      <c r="AR60" s="157">
        <f t="shared" si="97"/>
        <v>1.6204049315688276</v>
      </c>
      <c r="AS60" s="157">
        <f t="shared" si="98"/>
        <v>9.7914274268927759</v>
      </c>
      <c r="AT60" s="157">
        <f t="shared" si="99"/>
        <v>28.659259259259258</v>
      </c>
      <c r="AU60" s="157">
        <f t="shared" si="100"/>
        <v>1.8691097325500186</v>
      </c>
      <c r="AV60" s="157">
        <f t="shared" si="101"/>
        <v>7.1277105473309144</v>
      </c>
      <c r="AW60" s="157">
        <f t="shared" si="102"/>
        <v>7.5646994134897314</v>
      </c>
      <c r="AX60" s="157">
        <f t="shared" si="103"/>
        <v>9.2515420676042428</v>
      </c>
      <c r="AY60" s="157">
        <f t="shared" si="104"/>
        <v>19.24436407474381</v>
      </c>
      <c r="AZ60" s="157">
        <f t="shared" si="105"/>
        <v>11.364243614931233</v>
      </c>
      <c r="BA60" s="157">
        <f t="shared" si="106"/>
        <v>6.7322592324402608</v>
      </c>
      <c r="BB60" s="302" t="str">
        <f t="shared" si="110"/>
        <v/>
      </c>
      <c r="BC60" s="52" t="str">
        <f t="shared" si="107"/>
        <v/>
      </c>
      <c r="BE60" s="105"/>
      <c r="BF60" s="105"/>
    </row>
    <row r="61" spans="1:58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54">
        <v>226.77000000000004</v>
      </c>
      <c r="P61" s="154">
        <v>213.44000000000005</v>
      </c>
      <c r="Q61" s="119"/>
      <c r="R61" s="52" t="str">
        <f t="shared" si="108"/>
        <v/>
      </c>
      <c r="T61" s="109" t="s">
        <v>83</v>
      </c>
      <c r="U61" s="19">
        <v>62.047999999999995</v>
      </c>
      <c r="V61" s="154">
        <v>49.418999999999997</v>
      </c>
      <c r="W61" s="154">
        <v>115.30700000000002</v>
      </c>
      <c r="X61" s="154">
        <v>48.548999999999999</v>
      </c>
      <c r="Y61" s="154">
        <v>60.350999999999999</v>
      </c>
      <c r="Z61" s="154">
        <v>250.62000000000003</v>
      </c>
      <c r="AA61" s="154">
        <v>66.029999999999987</v>
      </c>
      <c r="AB61" s="154">
        <v>58.631000000000007</v>
      </c>
      <c r="AC61" s="154">
        <v>111.59399999999999</v>
      </c>
      <c r="AD61" s="154">
        <v>193.00300000000004</v>
      </c>
      <c r="AE61" s="154">
        <v>285.58600000000001</v>
      </c>
      <c r="AF61" s="154">
        <v>185.32599999999994</v>
      </c>
      <c r="AG61" s="154">
        <v>275.30900000000003</v>
      </c>
      <c r="AH61" s="154">
        <v>299.64300000000009</v>
      </c>
      <c r="AI61" s="154">
        <v>1020.7949999999997</v>
      </c>
      <c r="AJ61" s="119"/>
      <c r="AK61" s="52" t="str">
        <f t="shared" si="109"/>
        <v/>
      </c>
      <c r="AM61" s="125">
        <f t="shared" ref="AM61:AN67" si="111">(U61/B61)*10</f>
        <v>4.6122054560321102</v>
      </c>
      <c r="AN61" s="157">
        <f t="shared" si="111"/>
        <v>2.7942440348298092</v>
      </c>
      <c r="AO61" s="157">
        <f t="shared" ref="AO61:AX63" si="112">IF(W61="","",(W61/D61)*10)</f>
        <v>5.6581284655773123</v>
      </c>
      <c r="AP61" s="157">
        <f t="shared" si="112"/>
        <v>6.3913902053712492</v>
      </c>
      <c r="AQ61" s="157">
        <f t="shared" si="112"/>
        <v>6.9560857538035954</v>
      </c>
      <c r="AR61" s="157">
        <f t="shared" si="112"/>
        <v>7.400561051232839</v>
      </c>
      <c r="AS61" s="157">
        <f t="shared" si="112"/>
        <v>6.129211918685602</v>
      </c>
      <c r="AT61" s="157">
        <f t="shared" si="112"/>
        <v>3.0930048533445875</v>
      </c>
      <c r="AU61" s="157">
        <f t="shared" si="112"/>
        <v>6.8194817892935706</v>
      </c>
      <c r="AV61" s="157">
        <f t="shared" si="112"/>
        <v>16.76100738167608</v>
      </c>
      <c r="AW61" s="157">
        <f t="shared" si="112"/>
        <v>10.166459008223278</v>
      </c>
      <c r="AX61" s="157">
        <f t="shared" si="112"/>
        <v>6.4409689639592713</v>
      </c>
      <c r="AY61" s="157">
        <f t="shared" ref="AY61:AY63" si="113">IF(AG61="","",(AG61/N61)*10)</f>
        <v>30.569509216078167</v>
      </c>
      <c r="AZ61" s="157">
        <f t="shared" ref="AZ61:AZ63" si="114">IF(AH61="","",(AH61/O61)*10)</f>
        <v>13.213520306918907</v>
      </c>
      <c r="BA61" s="157">
        <f t="shared" ref="BA61:BA63" si="115">IF(AI61="","",(AI61/P61)*10)</f>
        <v>47.82585269865065</v>
      </c>
      <c r="BB61" s="302" t="str">
        <f t="shared" si="110"/>
        <v/>
      </c>
      <c r="BC61" s="52" t="str">
        <f t="shared" si="107"/>
        <v/>
      </c>
      <c r="BE61" s="105"/>
      <c r="BF61" s="105"/>
    </row>
    <row r="62" spans="1:58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55">
        <v>305.79999999999967</v>
      </c>
      <c r="P62" s="155">
        <v>152.83000000000007</v>
      </c>
      <c r="Q62" s="123"/>
      <c r="R62" s="52" t="str">
        <f t="shared" si="108"/>
        <v/>
      </c>
      <c r="T62" s="110" t="s">
        <v>84</v>
      </c>
      <c r="U62" s="19">
        <v>30.416</v>
      </c>
      <c r="V62" s="154">
        <v>47.312999999999995</v>
      </c>
      <c r="W62" s="154">
        <v>23.595999999999997</v>
      </c>
      <c r="X62" s="154">
        <v>78.717000000000013</v>
      </c>
      <c r="Y62" s="154">
        <v>56.821999999999996</v>
      </c>
      <c r="Z62" s="154">
        <v>94.972999999999999</v>
      </c>
      <c r="AA62" s="154">
        <v>72.218000000000018</v>
      </c>
      <c r="AB62" s="154">
        <v>81.169000000000011</v>
      </c>
      <c r="AC62" s="154">
        <v>81.001999999999995</v>
      </c>
      <c r="AD62" s="154">
        <v>103.39299999999999</v>
      </c>
      <c r="AE62" s="154">
        <v>78.418999999999969</v>
      </c>
      <c r="AF62" s="154">
        <v>91.548000000000016</v>
      </c>
      <c r="AG62" s="154">
        <v>146.48499999999996</v>
      </c>
      <c r="AH62" s="154">
        <v>226.58299999999997</v>
      </c>
      <c r="AI62" s="154">
        <v>499.74499999999989</v>
      </c>
      <c r="AJ62" s="119"/>
      <c r="AK62" s="52" t="str">
        <f t="shared" si="109"/>
        <v/>
      </c>
      <c r="AM62" s="125">
        <f t="shared" si="111"/>
        <v>3.2621192621192625</v>
      </c>
      <c r="AN62" s="157">
        <f t="shared" si="111"/>
        <v>3.8014623172103477</v>
      </c>
      <c r="AO62" s="157">
        <f t="shared" si="112"/>
        <v>2.0859264497878356</v>
      </c>
      <c r="AP62" s="157">
        <f t="shared" si="112"/>
        <v>7.1192005064664921</v>
      </c>
      <c r="AQ62" s="157">
        <f t="shared" si="112"/>
        <v>7.7881030701754375</v>
      </c>
      <c r="AR62" s="157">
        <f t="shared" si="112"/>
        <v>4.5561525545694419</v>
      </c>
      <c r="AS62" s="157">
        <f t="shared" si="112"/>
        <v>8.2780834479596539</v>
      </c>
      <c r="AT62" s="157">
        <f t="shared" si="112"/>
        <v>7.588015331401329</v>
      </c>
      <c r="AU62" s="157">
        <f t="shared" si="112"/>
        <v>7.0216712898751732</v>
      </c>
      <c r="AV62" s="157">
        <f t="shared" si="112"/>
        <v>6.3237308868501527</v>
      </c>
      <c r="AW62" s="157">
        <f t="shared" si="112"/>
        <v>5.4186705362078502</v>
      </c>
      <c r="AX62" s="157">
        <f t="shared" si="112"/>
        <v>12.885010555946518</v>
      </c>
      <c r="AY62" s="157">
        <f t="shared" si="113"/>
        <v>66.553839164016367</v>
      </c>
      <c r="AZ62" s="157">
        <f t="shared" si="114"/>
        <v>7.4095160235448079</v>
      </c>
      <c r="BA62" s="157">
        <f t="shared" si="115"/>
        <v>32.699404567166106</v>
      </c>
      <c r="BB62" s="302" t="str">
        <f t="shared" si="110"/>
        <v/>
      </c>
      <c r="BC62" s="52" t="str">
        <f t="shared" si="107"/>
        <v/>
      </c>
      <c r="BE62" s="105"/>
      <c r="BF62" s="105"/>
    </row>
    <row r="63" spans="1:58" ht="20.100000000000001" customHeight="1" thickBot="1" x14ac:dyDescent="0.3">
      <c r="A63" s="35" t="str">
        <f>A19</f>
        <v>jan-maio</v>
      </c>
      <c r="B63" s="167">
        <f>SUM(B51:B55)</f>
        <v>1075.6600000000001</v>
      </c>
      <c r="C63" s="168">
        <f t="shared" ref="C63:Q63" si="116">SUM(C51:C55)</f>
        <v>1313.71</v>
      </c>
      <c r="D63" s="168">
        <f t="shared" si="116"/>
        <v>867.9899999999999</v>
      </c>
      <c r="E63" s="168">
        <f t="shared" si="116"/>
        <v>2016.7799999999997</v>
      </c>
      <c r="F63" s="168">
        <f t="shared" si="116"/>
        <v>1833.56</v>
      </c>
      <c r="G63" s="168">
        <f t="shared" si="116"/>
        <v>714.9</v>
      </c>
      <c r="H63" s="168">
        <f t="shared" si="116"/>
        <v>641.29</v>
      </c>
      <c r="I63" s="168">
        <f t="shared" si="116"/>
        <v>716.05000000000007</v>
      </c>
      <c r="J63" s="168">
        <f t="shared" si="116"/>
        <v>674.74</v>
      </c>
      <c r="K63" s="168">
        <f t="shared" si="116"/>
        <v>1014.1199999999998</v>
      </c>
      <c r="L63" s="168">
        <f t="shared" si="116"/>
        <v>784.58999999999992</v>
      </c>
      <c r="M63" s="168">
        <f t="shared" si="116"/>
        <v>928.84999999999991</v>
      </c>
      <c r="N63" s="168">
        <f t="shared" si="116"/>
        <v>1211.0699999999997</v>
      </c>
      <c r="O63" s="168">
        <f t="shared" si="116"/>
        <v>1266.79</v>
      </c>
      <c r="P63" s="168">
        <f t="shared" si="116"/>
        <v>496.79000000000008</v>
      </c>
      <c r="Q63" s="169">
        <f t="shared" si="116"/>
        <v>1116.3800000000001</v>
      </c>
      <c r="R63" s="61">
        <f t="shared" si="108"/>
        <v>1.2471869401558</v>
      </c>
      <c r="T63" s="109"/>
      <c r="U63" s="167">
        <f>SUM(U51:U55)</f>
        <v>298.67100000000005</v>
      </c>
      <c r="V63" s="168">
        <f t="shared" ref="V63:AJ63" si="117">SUM(V51:V55)</f>
        <v>501.37199999999996</v>
      </c>
      <c r="W63" s="168">
        <f t="shared" si="117"/>
        <v>388.786</v>
      </c>
      <c r="X63" s="168">
        <f t="shared" si="117"/>
        <v>397.87400000000002</v>
      </c>
      <c r="Y63" s="168">
        <f t="shared" si="117"/>
        <v>539.00799999999992</v>
      </c>
      <c r="Z63" s="168">
        <f t="shared" si="117"/>
        <v>346.26099999999997</v>
      </c>
      <c r="AA63" s="168">
        <f t="shared" si="117"/>
        <v>457.161</v>
      </c>
      <c r="AB63" s="168">
        <f t="shared" si="117"/>
        <v>530.45300000000009</v>
      </c>
      <c r="AC63" s="168">
        <f t="shared" si="117"/>
        <v>528.94000000000005</v>
      </c>
      <c r="AD63" s="168">
        <f t="shared" si="117"/>
        <v>716.44299999999987</v>
      </c>
      <c r="AE63" s="168">
        <f t="shared" si="117"/>
        <v>1113.048</v>
      </c>
      <c r="AF63" s="168">
        <f t="shared" si="117"/>
        <v>1349.3290000000006</v>
      </c>
      <c r="AG63" s="168">
        <f t="shared" si="117"/>
        <v>1134.4390000000001</v>
      </c>
      <c r="AH63" s="168">
        <f t="shared" si="117"/>
        <v>1411.451</v>
      </c>
      <c r="AI63" s="168">
        <f t="shared" si="117"/>
        <v>861.13599999999985</v>
      </c>
      <c r="AJ63" s="169">
        <f t="shared" si="117"/>
        <v>1274.624</v>
      </c>
      <c r="AK63" s="61">
        <f t="shared" si="109"/>
        <v>0.48016573456457545</v>
      </c>
      <c r="AM63" s="172">
        <f t="shared" si="111"/>
        <v>2.7766301619470841</v>
      </c>
      <c r="AN63" s="173">
        <f t="shared" si="111"/>
        <v>3.816458731379071</v>
      </c>
      <c r="AO63" s="173">
        <f t="shared" si="112"/>
        <v>4.4791529856334753</v>
      </c>
      <c r="AP63" s="173">
        <f t="shared" si="112"/>
        <v>1.9728180565059159</v>
      </c>
      <c r="AQ63" s="173">
        <f t="shared" si="112"/>
        <v>2.9396801849953089</v>
      </c>
      <c r="AR63" s="173">
        <f t="shared" si="112"/>
        <v>4.8434885998041679</v>
      </c>
      <c r="AS63" s="173">
        <f t="shared" si="112"/>
        <v>7.1287716945531665</v>
      </c>
      <c r="AT63" s="173">
        <f t="shared" si="112"/>
        <v>7.4080441309964398</v>
      </c>
      <c r="AU63" s="173">
        <f t="shared" si="112"/>
        <v>7.8391676794024363</v>
      </c>
      <c r="AV63" s="173">
        <f t="shared" si="112"/>
        <v>7.0646767640910344</v>
      </c>
      <c r="AW63" s="173">
        <f t="shared" si="112"/>
        <v>14.186364852980539</v>
      </c>
      <c r="AX63" s="173">
        <f t="shared" si="112"/>
        <v>14.526877321418967</v>
      </c>
      <c r="AY63" s="173">
        <f t="shared" si="113"/>
        <v>9.3672454936543748</v>
      </c>
      <c r="AZ63" s="173">
        <f t="shared" si="114"/>
        <v>11.141949336511971</v>
      </c>
      <c r="BA63" s="173">
        <f t="shared" si="115"/>
        <v>17.334004307655139</v>
      </c>
      <c r="BB63" s="173">
        <f t="shared" si="110"/>
        <v>11.41747433669539</v>
      </c>
      <c r="BC63" s="61">
        <f t="shared" si="107"/>
        <v>-0.34132505484303233</v>
      </c>
      <c r="BE63" s="105"/>
      <c r="BF63" s="105"/>
    </row>
    <row r="64" spans="1:58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P64" si="118">SUM(E51:E53)</f>
        <v>1578.6399999999999</v>
      </c>
      <c r="F64" s="154">
        <f t="shared" si="118"/>
        <v>623.19000000000005</v>
      </c>
      <c r="G64" s="154">
        <f t="shared" si="118"/>
        <v>256.62</v>
      </c>
      <c r="H64" s="154">
        <f t="shared" si="118"/>
        <v>278.10999999999996</v>
      </c>
      <c r="I64" s="154">
        <f t="shared" si="118"/>
        <v>682.05000000000007</v>
      </c>
      <c r="J64" s="154">
        <f t="shared" si="118"/>
        <v>363.4</v>
      </c>
      <c r="K64" s="154">
        <f t="shared" si="118"/>
        <v>324.84000000000003</v>
      </c>
      <c r="L64" s="154">
        <f t="shared" si="118"/>
        <v>666.59</v>
      </c>
      <c r="M64" s="154">
        <f t="shared" si="118"/>
        <v>423.11999999999995</v>
      </c>
      <c r="N64" s="154">
        <f t="shared" si="118"/>
        <v>618.80999999999983</v>
      </c>
      <c r="O64" s="154">
        <f t="shared" ref="O64" si="119">SUM(O51:O53)</f>
        <v>896.84999999999991</v>
      </c>
      <c r="P64" s="154">
        <f t="shared" si="118"/>
        <v>410.33000000000015</v>
      </c>
      <c r="Q64" s="154">
        <f>IF(Q53="","",SUM(Q51:Q53))</f>
        <v>347.36000000000013</v>
      </c>
      <c r="R64" s="61">
        <f t="shared" si="108"/>
        <v>-0.15346184778105429</v>
      </c>
      <c r="T64" s="108" t="s">
        <v>85</v>
      </c>
      <c r="U64" s="19">
        <f>SUM(U51:U53)</f>
        <v>176.74100000000001</v>
      </c>
      <c r="V64" s="154">
        <f t="shared" ref="V64:AI64" si="120">SUM(V51:V53)</f>
        <v>391.447</v>
      </c>
      <c r="W64" s="154">
        <f t="shared" si="120"/>
        <v>211.98399999999998</v>
      </c>
      <c r="X64" s="154">
        <f t="shared" si="120"/>
        <v>232.916</v>
      </c>
      <c r="Y64" s="154">
        <f t="shared" si="120"/>
        <v>266.57599999999996</v>
      </c>
      <c r="Z64" s="154">
        <f t="shared" si="120"/>
        <v>129.57999999999998</v>
      </c>
      <c r="AA64" s="154">
        <f t="shared" si="120"/>
        <v>229.95</v>
      </c>
      <c r="AB64" s="154">
        <f t="shared" si="120"/>
        <v>393.07100000000003</v>
      </c>
      <c r="AC64" s="154">
        <f t="shared" si="120"/>
        <v>307.45100000000002</v>
      </c>
      <c r="AD64" s="154">
        <f t="shared" si="120"/>
        <v>425.43199999999996</v>
      </c>
      <c r="AE64" s="154">
        <f t="shared" si="120"/>
        <v>1032.018</v>
      </c>
      <c r="AF64" s="154">
        <f t="shared" si="120"/>
        <v>380.52600000000007</v>
      </c>
      <c r="AG64" s="154">
        <f t="shared" si="120"/>
        <v>632.375</v>
      </c>
      <c r="AH64" s="154">
        <f t="shared" ref="AH64" si="121">SUM(AH51:AH53)</f>
        <v>902.29300000000012</v>
      </c>
      <c r="AI64" s="154">
        <f t="shared" si="120"/>
        <v>637.7829999999999</v>
      </c>
      <c r="AJ64" s="154">
        <f>IF(Q64="","",SUM(AJ51:AJ53))</f>
        <v>655.61799999999994</v>
      </c>
      <c r="AK64" s="61">
        <f t="shared" si="109"/>
        <v>2.7964056740302015E-2</v>
      </c>
      <c r="AM64" s="124">
        <f t="shared" si="111"/>
        <v>3.4598790204177519</v>
      </c>
      <c r="AN64" s="156">
        <f t="shared" si="111"/>
        <v>3.819777710555333</v>
      </c>
      <c r="AO64" s="156">
        <f t="shared" ref="AO64:AX66" si="122">(W64/D64)*10</f>
        <v>4.7040653293094268</v>
      </c>
      <c r="AP64" s="156">
        <f t="shared" si="122"/>
        <v>1.4754218821263874</v>
      </c>
      <c r="AQ64" s="156">
        <f t="shared" si="122"/>
        <v>4.2776039410131732</v>
      </c>
      <c r="AR64" s="156">
        <f t="shared" si="122"/>
        <v>5.0494895175746235</v>
      </c>
      <c r="AS64" s="156">
        <f t="shared" si="122"/>
        <v>8.2683110999244906</v>
      </c>
      <c r="AT64" s="156">
        <f t="shared" si="122"/>
        <v>5.7630818854922659</v>
      </c>
      <c r="AU64" s="156">
        <f t="shared" si="122"/>
        <v>8.4604017611447464</v>
      </c>
      <c r="AV64" s="156">
        <f t="shared" si="122"/>
        <v>13.096662972540326</v>
      </c>
      <c r="AW64" s="156">
        <f t="shared" si="122"/>
        <v>15.482050435800117</v>
      </c>
      <c r="AX64" s="156">
        <f t="shared" si="122"/>
        <v>8.9933352240499183</v>
      </c>
      <c r="AY64" s="156">
        <f t="shared" ref="AY64:AY66" si="123">(AG64/N64)*10</f>
        <v>10.219211066401645</v>
      </c>
      <c r="AZ64" s="156">
        <f t="shared" ref="AZ64:AZ66" si="124">(AH64/O64)*10</f>
        <v>10.060690193454873</v>
      </c>
      <c r="BA64" s="156">
        <f t="shared" ref="BA64:BA66" si="125">(AI64/P64)*10</f>
        <v>15.54317256842053</v>
      </c>
      <c r="BB64" s="156">
        <f>IF(AJ64="","",(AJ64/Q64)*10)</f>
        <v>18.874309074159367</v>
      </c>
      <c r="BC64" s="61">
        <f t="shared" si="107"/>
        <v>0.21431509500877532</v>
      </c>
    </row>
    <row r="65" spans="1:55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P65" si="126">SUM(E54:E56)</f>
        <v>639.50999999999988</v>
      </c>
      <c r="F65" s="154">
        <f t="shared" si="126"/>
        <v>1211.1999999999998</v>
      </c>
      <c r="G65" s="154">
        <f t="shared" si="126"/>
        <v>771.18000000000006</v>
      </c>
      <c r="H65" s="154">
        <f t="shared" si="126"/>
        <v>1169.0899999999999</v>
      </c>
      <c r="I65" s="154">
        <f t="shared" si="126"/>
        <v>131.77999999999997</v>
      </c>
      <c r="J65" s="154">
        <f t="shared" si="126"/>
        <v>690.83</v>
      </c>
      <c r="K65" s="154">
        <f t="shared" si="126"/>
        <v>894.35999999999967</v>
      </c>
      <c r="L65" s="154">
        <f t="shared" si="126"/>
        <v>193.45999999999995</v>
      </c>
      <c r="M65" s="154">
        <f t="shared" si="126"/>
        <v>586.74</v>
      </c>
      <c r="N65" s="154">
        <f t="shared" si="126"/>
        <v>720.69999999999982</v>
      </c>
      <c r="O65" s="154">
        <f t="shared" ref="O65" si="127">SUM(O54:O56)</f>
        <v>450.32000000000016</v>
      </c>
      <c r="P65" s="154">
        <f t="shared" si="126"/>
        <v>290.40000000000003</v>
      </c>
      <c r="Q65" s="154" t="str">
        <f>IF(Q56="","",SUM(Q54:Q56))</f>
        <v/>
      </c>
      <c r="R65" s="52" t="str">
        <f t="shared" si="108"/>
        <v/>
      </c>
      <c r="T65" s="109" t="s">
        <v>86</v>
      </c>
      <c r="U65" s="19">
        <f>SUM(U54:U56)</f>
        <v>172.44200000000001</v>
      </c>
      <c r="V65" s="154">
        <f t="shared" ref="V65:AI65" si="128">SUM(V54:V56)</f>
        <v>186.90999999999997</v>
      </c>
      <c r="W65" s="154">
        <f t="shared" si="128"/>
        <v>317.54300000000001</v>
      </c>
      <c r="X65" s="154">
        <f t="shared" si="128"/>
        <v>273.15200000000004</v>
      </c>
      <c r="Y65" s="154">
        <f t="shared" si="128"/>
        <v>274.7589999999999</v>
      </c>
      <c r="Z65" s="154">
        <f t="shared" si="128"/>
        <v>324.92199999999997</v>
      </c>
      <c r="AA65" s="154">
        <f t="shared" si="128"/>
        <v>316.45400000000001</v>
      </c>
      <c r="AB65" s="154">
        <f t="shared" si="128"/>
        <v>218.61900000000003</v>
      </c>
      <c r="AC65" s="154">
        <f t="shared" si="128"/>
        <v>473.084</v>
      </c>
      <c r="AD65" s="154">
        <f t="shared" si="128"/>
        <v>407.07599999999996</v>
      </c>
      <c r="AE65" s="154">
        <f t="shared" si="128"/>
        <v>151.21100000000001</v>
      </c>
      <c r="AF65" s="154">
        <f t="shared" si="128"/>
        <v>1125.3350000000005</v>
      </c>
      <c r="AG65" s="154">
        <f t="shared" si="128"/>
        <v>764.87600000000009</v>
      </c>
      <c r="AH65" s="154">
        <f t="shared" ref="AH65" si="129">SUM(AH54:AH56)</f>
        <v>659.798</v>
      </c>
      <c r="AI65" s="154">
        <f t="shared" si="128"/>
        <v>464.0329999999999</v>
      </c>
      <c r="AJ65" s="154" t="str">
        <f>IF(AJ56="","",SUM(AJ54:AJ56))</f>
        <v/>
      </c>
      <c r="AK65" s="52" t="str">
        <f t="shared" si="109"/>
        <v/>
      </c>
      <c r="AM65" s="125">
        <f t="shared" si="111"/>
        <v>2.6427082694783306</v>
      </c>
      <c r="AN65" s="157">
        <f t="shared" si="111"/>
        <v>3.8715356891337658</v>
      </c>
      <c r="AO65" s="157">
        <f t="shared" si="122"/>
        <v>2.6966413315782778</v>
      </c>
      <c r="AP65" s="157">
        <f t="shared" si="122"/>
        <v>4.2712701912401698</v>
      </c>
      <c r="AQ65" s="157">
        <f t="shared" si="122"/>
        <v>2.2684857992073972</v>
      </c>
      <c r="AR65" s="157">
        <f t="shared" si="122"/>
        <v>4.2133094737934069</v>
      </c>
      <c r="AS65" s="157">
        <f t="shared" si="122"/>
        <v>2.7068403630173901</v>
      </c>
      <c r="AT65" s="157">
        <f t="shared" si="122"/>
        <v>16.589694946122332</v>
      </c>
      <c r="AU65" s="157">
        <f t="shared" si="122"/>
        <v>6.8480523428339826</v>
      </c>
      <c r="AV65" s="157">
        <f t="shared" si="122"/>
        <v>4.5515899637729786</v>
      </c>
      <c r="AW65" s="157">
        <f t="shared" si="122"/>
        <v>7.8161377028843191</v>
      </c>
      <c r="AX65" s="157">
        <f t="shared" si="122"/>
        <v>19.179449159764129</v>
      </c>
      <c r="AY65" s="157">
        <f t="shared" si="123"/>
        <v>10.612959622589154</v>
      </c>
      <c r="AZ65" s="157">
        <f t="shared" si="124"/>
        <v>14.651758749333801</v>
      </c>
      <c r="BA65" s="157">
        <f t="shared" si="125"/>
        <v>15.979097796143245</v>
      </c>
      <c r="BB65" s="157" t="str">
        <f>IF(AJ65="","",(AJ65/Q65)*10)</f>
        <v/>
      </c>
      <c r="BC65" s="52" t="str">
        <f t="shared" si="107"/>
        <v/>
      </c>
    </row>
    <row r="66" spans="1:55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P66" si="130">SUM(E57:E59)</f>
        <v>632.67000000000007</v>
      </c>
      <c r="F66" s="154">
        <f t="shared" si="130"/>
        <v>431.12000000000012</v>
      </c>
      <c r="G66" s="154">
        <f t="shared" si="130"/>
        <v>1179.42</v>
      </c>
      <c r="H66" s="154">
        <f t="shared" si="130"/>
        <v>572.79999999999995</v>
      </c>
      <c r="I66" s="154">
        <f t="shared" si="130"/>
        <v>330.81000000000006</v>
      </c>
      <c r="J66" s="154">
        <f t="shared" si="130"/>
        <v>431.05</v>
      </c>
      <c r="K66" s="154">
        <f t="shared" si="130"/>
        <v>211.81999999999996</v>
      </c>
      <c r="L66" s="154">
        <f t="shared" si="130"/>
        <v>449.86999999999995</v>
      </c>
      <c r="M66" s="154">
        <f t="shared" si="130"/>
        <v>497.9500000000001</v>
      </c>
      <c r="N66" s="154">
        <f t="shared" si="130"/>
        <v>943.92000000000007</v>
      </c>
      <c r="O66" s="154">
        <f t="shared" ref="O66" si="131">SUM(O57:O59)</f>
        <v>392.37</v>
      </c>
      <c r="P66" s="154">
        <f t="shared" si="130"/>
        <v>729.0499999999995</v>
      </c>
      <c r="Q66" s="154" t="str">
        <f>IF(Q59="","",SUM(Q57:Q59))</f>
        <v/>
      </c>
      <c r="R66" s="52" t="str">
        <f t="shared" si="108"/>
        <v/>
      </c>
      <c r="T66" s="109" t="s">
        <v>87</v>
      </c>
      <c r="U66" s="19">
        <f>SUM(U57:U59)</f>
        <v>376.84800000000001</v>
      </c>
      <c r="V66" s="154">
        <f t="shared" ref="V66:AI66" si="132">SUM(V57:V59)</f>
        <v>361.52099999999996</v>
      </c>
      <c r="W66" s="154">
        <f t="shared" si="132"/>
        <v>353.411</v>
      </c>
      <c r="X66" s="154">
        <f t="shared" si="132"/>
        <v>296.82099999999997</v>
      </c>
      <c r="Y66" s="154">
        <f t="shared" si="132"/>
        <v>289.45600000000002</v>
      </c>
      <c r="Z66" s="154">
        <f t="shared" si="132"/>
        <v>340.12899999999996</v>
      </c>
      <c r="AA66" s="154">
        <f t="shared" si="132"/>
        <v>363.57</v>
      </c>
      <c r="AB66" s="154">
        <f t="shared" si="132"/>
        <v>267.97200000000004</v>
      </c>
      <c r="AC66" s="154">
        <f t="shared" si="132"/>
        <v>304.03699999999998</v>
      </c>
      <c r="AD66" s="154">
        <f t="shared" si="132"/>
        <v>218.93900000000002</v>
      </c>
      <c r="AE66" s="154">
        <f t="shared" si="132"/>
        <v>237.03700000000001</v>
      </c>
      <c r="AF66" s="154">
        <f t="shared" si="132"/>
        <v>470.44100000000003</v>
      </c>
      <c r="AG66" s="154">
        <f t="shared" si="132"/>
        <v>626.85100000000011</v>
      </c>
      <c r="AH66" s="154">
        <f t="shared" ref="AH66" si="133">SUM(AH57:AH59)</f>
        <v>549.6110000000001</v>
      </c>
      <c r="AI66" s="154">
        <f t="shared" si="132"/>
        <v>563.27299999999991</v>
      </c>
      <c r="AJ66" s="154" t="str">
        <f>IF(AJ59="","",SUM(AJ57:AJ59))</f>
        <v/>
      </c>
      <c r="AK66" s="52" t="str">
        <f t="shared" si="109"/>
        <v/>
      </c>
      <c r="AM66" s="125">
        <f t="shared" si="111"/>
        <v>3.3897744036268125</v>
      </c>
      <c r="AN66" s="157">
        <f t="shared" si="111"/>
        <v>7.8327591810204735</v>
      </c>
      <c r="AO66" s="157">
        <f t="shared" si="122"/>
        <v>3.0820099590996692</v>
      </c>
      <c r="AP66" s="157">
        <f t="shared" si="122"/>
        <v>4.691561161426967</v>
      </c>
      <c r="AQ66" s="157">
        <f t="shared" si="122"/>
        <v>6.7140471330488012</v>
      </c>
      <c r="AR66" s="157">
        <f t="shared" si="122"/>
        <v>2.883866646317681</v>
      </c>
      <c r="AS66" s="157">
        <f t="shared" si="122"/>
        <v>6.3472416201117321</v>
      </c>
      <c r="AT66" s="157">
        <f t="shared" si="122"/>
        <v>8.1004806384329378</v>
      </c>
      <c r="AU66" s="157">
        <f t="shared" si="122"/>
        <v>7.0534044774388116</v>
      </c>
      <c r="AV66" s="157">
        <f t="shared" si="122"/>
        <v>10.33608724388632</v>
      </c>
      <c r="AW66" s="157">
        <f t="shared" si="122"/>
        <v>5.2690110476359839</v>
      </c>
      <c r="AX66" s="157">
        <f t="shared" si="122"/>
        <v>9.4475549753991359</v>
      </c>
      <c r="AY66" s="157">
        <f t="shared" si="123"/>
        <v>6.6409335536909921</v>
      </c>
      <c r="AZ66" s="157">
        <f t="shared" si="124"/>
        <v>14.007467441445575</v>
      </c>
      <c r="BA66" s="157">
        <f t="shared" si="125"/>
        <v>7.7261230368287537</v>
      </c>
      <c r="BB66" s="157" t="str">
        <f>IF(AJ66="","",(AJ66/Q66)*10)</f>
        <v/>
      </c>
      <c r="BC66" s="52" t="str">
        <f t="shared" si="107"/>
        <v/>
      </c>
    </row>
    <row r="67" spans="1:55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Q67" si="134">IF(E62="","",SUM(E60:E62))</f>
        <v>385.83</v>
      </c>
      <c r="F67" s="155">
        <f t="shared" si="134"/>
        <v>322.33000000000004</v>
      </c>
      <c r="G67" s="155">
        <f t="shared" si="134"/>
        <v>812.32999999999993</v>
      </c>
      <c r="H67" s="155">
        <f t="shared" si="134"/>
        <v>269.86</v>
      </c>
      <c r="I67" s="155">
        <f t="shared" si="134"/>
        <v>299.23</v>
      </c>
      <c r="J67" s="155">
        <f t="shared" si="134"/>
        <v>522.41</v>
      </c>
      <c r="K67" s="155">
        <f t="shared" si="134"/>
        <v>441.44000000000005</v>
      </c>
      <c r="L67" s="155">
        <f t="shared" si="134"/>
        <v>589.30999999999995</v>
      </c>
      <c r="M67" s="155">
        <f t="shared" si="134"/>
        <v>520.89999999999975</v>
      </c>
      <c r="N67" s="155">
        <f t="shared" si="134"/>
        <v>277.97000000000008</v>
      </c>
      <c r="O67" s="155">
        <f t="shared" ref="O67" si="135">IF(O62="","",SUM(O60:O62))</f>
        <v>583.4699999999998</v>
      </c>
      <c r="P67" s="155">
        <f t="shared" si="134"/>
        <v>587.23000000000013</v>
      </c>
      <c r="Q67" s="155" t="str">
        <f t="shared" si="134"/>
        <v/>
      </c>
      <c r="R67" s="55" t="str">
        <f t="shared" si="108"/>
        <v/>
      </c>
      <c r="T67" s="110" t="s">
        <v>88</v>
      </c>
      <c r="U67" s="21">
        <f>SUM(U60:U62)</f>
        <v>173.405</v>
      </c>
      <c r="V67" s="155">
        <f t="shared" ref="V67:AI67" si="136">SUM(V60:V62)</f>
        <v>230.471</v>
      </c>
      <c r="W67" s="155">
        <f t="shared" si="136"/>
        <v>139.79900000000001</v>
      </c>
      <c r="X67" s="155">
        <f t="shared" si="136"/>
        <v>227.17700000000002</v>
      </c>
      <c r="Y67" s="155">
        <f t="shared" si="136"/>
        <v>179.22899999999998</v>
      </c>
      <c r="Z67" s="155">
        <f t="shared" si="136"/>
        <v>388.57100000000008</v>
      </c>
      <c r="AA67" s="155">
        <f t="shared" si="136"/>
        <v>211.57600000000002</v>
      </c>
      <c r="AB67" s="155">
        <f t="shared" si="136"/>
        <v>147.53800000000001</v>
      </c>
      <c r="AC67" s="155">
        <f t="shared" si="136"/>
        <v>238.09199999999998</v>
      </c>
      <c r="AD67" s="155">
        <f t="shared" si="136"/>
        <v>412.428</v>
      </c>
      <c r="AE67" s="155">
        <f t="shared" si="136"/>
        <v>487.82399999999996</v>
      </c>
      <c r="AF67" s="155">
        <f t="shared" si="136"/>
        <v>426.8599999999999</v>
      </c>
      <c r="AG67" s="155">
        <f t="shared" si="136"/>
        <v>741.05799999999999</v>
      </c>
      <c r="AH67" s="155">
        <f t="shared" ref="AH67" si="137">SUM(AH60:AH62)</f>
        <v>584.07000000000005</v>
      </c>
      <c r="AI67" s="155">
        <f t="shared" si="136"/>
        <v>1669.2959999999996</v>
      </c>
      <c r="AJ67" s="155" t="str">
        <f>IF(AJ62="","",SUM(AJ60:AJ62))</f>
        <v/>
      </c>
      <c r="AK67" s="55" t="str">
        <f t="shared" si="109"/>
        <v/>
      </c>
      <c r="AM67" s="126">
        <f t="shared" si="111"/>
        <v>3.7013596875066703</v>
      </c>
      <c r="AN67" s="158">
        <f t="shared" si="111"/>
        <v>3.8103827395221956</v>
      </c>
      <c r="AO67" s="158">
        <f t="shared" ref="AO67:AX67" si="138">IF(W62="","",(W67/D67)*10)</f>
        <v>4.3919135434010883</v>
      </c>
      <c r="AP67" s="158">
        <f t="shared" si="138"/>
        <v>5.8880076717725425</v>
      </c>
      <c r="AQ67" s="158">
        <f t="shared" si="138"/>
        <v>5.5604194459094707</v>
      </c>
      <c r="AR67" s="158">
        <f t="shared" si="138"/>
        <v>4.7834131449041664</v>
      </c>
      <c r="AS67" s="158">
        <f t="shared" si="138"/>
        <v>7.840213444008004</v>
      </c>
      <c r="AT67" s="158">
        <f t="shared" si="138"/>
        <v>4.9305885105103098</v>
      </c>
      <c r="AU67" s="158">
        <f t="shared" si="138"/>
        <v>4.5575697249286957</v>
      </c>
      <c r="AV67" s="158">
        <f t="shared" si="138"/>
        <v>9.3427872417542588</v>
      </c>
      <c r="AW67" s="158">
        <f t="shared" si="138"/>
        <v>8.2778843053740818</v>
      </c>
      <c r="AX67" s="158">
        <f t="shared" si="138"/>
        <v>8.1946630831253628</v>
      </c>
      <c r="AY67" s="158">
        <f t="shared" ref="AY67" si="139">IF(AG62="","",(AG67/N67)*10)</f>
        <v>26.659639529445617</v>
      </c>
      <c r="AZ67" s="158">
        <f t="shared" ref="AZ67" si="140">IF(AH62="","",(AH67/O67)*10)</f>
        <v>10.010283305054248</v>
      </c>
      <c r="BA67" s="158">
        <f t="shared" ref="BA67" si="141">IF(AI62="","",(AI67/P67)*10)</f>
        <v>28.42661308175671</v>
      </c>
      <c r="BB67" s="158" t="str">
        <f>IF(AJ62="","",(AJ67/Q67)*10)</f>
        <v/>
      </c>
      <c r="BC67" s="55" t="str">
        <f t="shared" si="107"/>
        <v/>
      </c>
    </row>
    <row r="69" spans="1:55" x14ac:dyDescent="0.25"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</row>
    <row r="70" spans="1:55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119"/>
      <c r="Q70" s="119"/>
    </row>
  </sheetData>
  <mergeCells count="24">
    <mergeCell ref="AM48:BB48"/>
    <mergeCell ref="BC48:BC49"/>
    <mergeCell ref="A48:A49"/>
    <mergeCell ref="B48:Q48"/>
    <mergeCell ref="R48:R49"/>
    <mergeCell ref="T48:T49"/>
    <mergeCell ref="U48:AJ48"/>
    <mergeCell ref="AK48:AK49"/>
    <mergeCell ref="AM4:BB4"/>
    <mergeCell ref="BC4:BC5"/>
    <mergeCell ref="A26:A27"/>
    <mergeCell ref="B26:Q26"/>
    <mergeCell ref="R26:R27"/>
    <mergeCell ref="T26:T27"/>
    <mergeCell ref="U26:AJ26"/>
    <mergeCell ref="AK26:AK27"/>
    <mergeCell ref="AM26:BB26"/>
    <mergeCell ref="BC26:BC27"/>
    <mergeCell ref="A4:A5"/>
    <mergeCell ref="B4:Q4"/>
    <mergeCell ref="R4:R5"/>
    <mergeCell ref="T4:T5"/>
    <mergeCell ref="U4:AJ4"/>
    <mergeCell ref="AK4:AK5"/>
  </mergeCells>
  <pageMargins left="0.70866141732283472" right="0.70866141732283472" top="0.74803149606299213" bottom="0.74803149606299213" header="0.31496062992125984" footer="0.31496062992125984"/>
  <pageSetup paperSize="9" scale="26" fitToHeight="2" orientation="landscape" horizontalDpi="4294967292" r:id="rId1"/>
  <ignoredErrors>
    <ignoredError sqref="B20:P23 U20:AI23 B42:P45 U42:AI45 B64:P67 U64:AI67 B41 P41 B19:P19" formulaRange="1"/>
    <ignoredError sqref="C41:O41" formulaRange="1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CF2B8EF2-9863-49E3-917C-B5CAE0AC0A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R7:R23</xm:sqref>
        </x14:conditionalFormatting>
        <x14:conditionalFormatting xmlns:xm="http://schemas.microsoft.com/office/excel/2006/main">
          <x14:cfRule type="iconSet" priority="6" id="{2434B8D6-95A5-471F-9C22-53A19C9C88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R29:R45</xm:sqref>
        </x14:conditionalFormatting>
        <x14:conditionalFormatting xmlns:xm="http://schemas.microsoft.com/office/excel/2006/main">
          <x14:cfRule type="iconSet" priority="3" id="{EBF4CA4E-C5E9-4652-B793-A9159220053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R51:R67</xm:sqref>
        </x14:conditionalFormatting>
        <x14:conditionalFormatting xmlns:xm="http://schemas.microsoft.com/office/excel/2006/main">
          <x14:cfRule type="iconSet" priority="7" id="{A5FD263C-7C4B-49D3-AC70-D04C792161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AK7:AK23</xm:sqref>
        </x14:conditionalFormatting>
        <x14:conditionalFormatting xmlns:xm="http://schemas.microsoft.com/office/excel/2006/main">
          <x14:cfRule type="iconSet" priority="4" id="{84B2513C-5FB8-43B4-BCA7-3DC7338452E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AK29:AK45</xm:sqref>
        </x14:conditionalFormatting>
        <x14:conditionalFormatting xmlns:xm="http://schemas.microsoft.com/office/excel/2006/main">
          <x14:cfRule type="iconSet" priority="1" id="{F9E85491-3EC6-479C-AC2E-0CD4CE244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AK51:AK67</xm:sqref>
        </x14:conditionalFormatting>
        <x14:conditionalFormatting xmlns:xm="http://schemas.microsoft.com/office/excel/2006/main">
          <x14:cfRule type="iconSet" priority="8" id="{81F2D448-9C25-4A8C-9395-1346B184A94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BC7:BC23</xm:sqref>
        </x14:conditionalFormatting>
        <x14:conditionalFormatting xmlns:xm="http://schemas.microsoft.com/office/excel/2006/main">
          <x14:cfRule type="iconSet" priority="5" id="{212AFA8A-2AD8-4DFF-881C-BB8E960393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BC29:BC45</xm:sqref>
        </x14:conditionalFormatting>
        <x14:conditionalFormatting xmlns:xm="http://schemas.microsoft.com/office/excel/2006/main">
          <x14:cfRule type="iconSet" priority="2" id="{DE5079AD-033E-4766-A1CE-9F341332493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BC51:BC67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zoomScale="106" zoomScaleNormal="106" workbookViewId="0">
      <selection activeCell="A10" sqref="A10:XFD10"/>
    </sheetView>
  </sheetViews>
  <sheetFormatPr defaultRowHeight="15" x14ac:dyDescent="0.25"/>
  <cols>
    <col min="1" max="1" width="3.140625" customWidth="1"/>
    <col min="2" max="2" width="28.7109375" customWidth="1"/>
    <col min="3" max="3" width="11" customWidth="1"/>
    <col min="4" max="4" width="10" bestFit="1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2" spans="1:20" x14ac:dyDescent="0.25">
      <c r="J2" s="272"/>
    </row>
    <row r="3" spans="1:20" ht="8.25" customHeight="1" thickBot="1" x14ac:dyDescent="0.3">
      <c r="Q3" s="10"/>
    </row>
    <row r="4" spans="1:20" x14ac:dyDescent="0.25">
      <c r="A4" s="350" t="s">
        <v>3</v>
      </c>
      <c r="B4" s="338"/>
      <c r="C4" s="365" t="s">
        <v>1</v>
      </c>
      <c r="D4" s="366"/>
      <c r="E4" s="363" t="s">
        <v>104</v>
      </c>
      <c r="F4" s="363"/>
      <c r="G4" s="130" t="s">
        <v>0</v>
      </c>
      <c r="I4" s="367">
        <v>1000</v>
      </c>
      <c r="J4" s="363"/>
      <c r="K4" s="361" t="s">
        <v>104</v>
      </c>
      <c r="L4" s="362"/>
      <c r="M4" s="130" t="s">
        <v>0</v>
      </c>
      <c r="O4" s="373" t="s">
        <v>22</v>
      </c>
      <c r="P4" s="363"/>
      <c r="Q4" s="130" t="s">
        <v>0</v>
      </c>
    </row>
    <row r="5" spans="1:20" x14ac:dyDescent="0.25">
      <c r="A5" s="364"/>
      <c r="B5" s="339"/>
      <c r="C5" s="368" t="s">
        <v>217</v>
      </c>
      <c r="D5" s="369"/>
      <c r="E5" s="370" t="str">
        <f>C5</f>
        <v>jan-maio</v>
      </c>
      <c r="F5" s="370"/>
      <c r="G5" s="131" t="s">
        <v>150</v>
      </c>
      <c r="I5" s="371" t="str">
        <f>C5</f>
        <v>jan-maio</v>
      </c>
      <c r="J5" s="370"/>
      <c r="K5" s="372" t="str">
        <f>C5</f>
        <v>jan-maio</v>
      </c>
      <c r="L5" s="360"/>
      <c r="M5" s="131" t="str">
        <f>G5</f>
        <v>2025 /2024</v>
      </c>
      <c r="O5" s="371" t="str">
        <f>C5</f>
        <v>jan-maio</v>
      </c>
      <c r="P5" s="369"/>
      <c r="Q5" s="131" t="str">
        <f>G5</f>
        <v>2025 /2024</v>
      </c>
    </row>
    <row r="6" spans="1:20" ht="19.5" customHeight="1" x14ac:dyDescent="0.25">
      <c r="A6" s="364"/>
      <c r="B6" s="339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 x14ac:dyDescent="0.25">
      <c r="A7" s="23" t="s">
        <v>114</v>
      </c>
      <c r="B7" s="15"/>
      <c r="C7" s="78">
        <f>C8+C9</f>
        <v>673255.02000000025</v>
      </c>
      <c r="D7" s="210">
        <f>D8+D9</f>
        <v>659002.31000000006</v>
      </c>
      <c r="E7" s="216">
        <f t="shared" ref="E7" si="0">C7/$C$20</f>
        <v>0.46920388211484104</v>
      </c>
      <c r="F7" s="217">
        <f t="shared" ref="F7" si="1">D7/$D$20</f>
        <v>0.46715291372600587</v>
      </c>
      <c r="G7" s="53">
        <f>(D7-C7)/C7</f>
        <v>-2.1169853289768548E-2</v>
      </c>
      <c r="I7" s="224">
        <f>I8+I9</f>
        <v>193071.83199999991</v>
      </c>
      <c r="J7" s="225">
        <f>J8+J9</f>
        <v>193940.26800000007</v>
      </c>
      <c r="K7" s="229">
        <f t="shared" ref="K7" si="2">I7/$I$20</f>
        <v>0.5064543608026898</v>
      </c>
      <c r="L7" s="230">
        <f t="shared" ref="L7" si="3">J7/$J$20</f>
        <v>0.51369745050405813</v>
      </c>
      <c r="M7" s="53">
        <f>(J7-I7)/I7</f>
        <v>4.4979943008991701E-3</v>
      </c>
      <c r="O7" s="63">
        <f t="shared" ref="O7" si="4">(I7/C7)*10</f>
        <v>2.8677369832311066</v>
      </c>
      <c r="P7" s="237">
        <f t="shared" ref="P7" si="5">(J7/D7)*10</f>
        <v>2.9429376051807776</v>
      </c>
      <c r="Q7" s="53">
        <f>(P7-O7)/O7</f>
        <v>2.6222984321575327E-2</v>
      </c>
    </row>
    <row r="8" spans="1:20" ht="20.100000000000001" customHeight="1" x14ac:dyDescent="0.25">
      <c r="A8" s="8" t="s">
        <v>4</v>
      </c>
      <c r="C8" s="19">
        <v>349110.49999999994</v>
      </c>
      <c r="D8" s="140">
        <v>343486.48999999987</v>
      </c>
      <c r="E8" s="214">
        <f t="shared" ref="E8:E19" si="6">C8/$C$20</f>
        <v>0.24330156778786904</v>
      </c>
      <c r="F8" s="215">
        <f t="shared" ref="F8:F19" si="7">D8/$D$20</f>
        <v>0.2434903674753712</v>
      </c>
      <c r="G8" s="52">
        <f>(D8-C8)/C8</f>
        <v>-1.6109541248401492E-2</v>
      </c>
      <c r="I8" s="19">
        <v>111104.98399999991</v>
      </c>
      <c r="J8" s="140">
        <v>114439.735</v>
      </c>
      <c r="K8" s="227">
        <f t="shared" ref="K8:K19" si="8">I8/$I$20</f>
        <v>0.29144387905177727</v>
      </c>
      <c r="L8" s="228">
        <f t="shared" ref="L8:L19" si="9">J8/$J$20</f>
        <v>0.30312116566663716</v>
      </c>
      <c r="M8" s="52">
        <f>(J8-I8)/I8</f>
        <v>3.0014414114852794E-2</v>
      </c>
      <c r="O8" s="27">
        <f t="shared" ref="O8:O20" si="10">(I8/C8)*10</f>
        <v>3.1825162520176251</v>
      </c>
      <c r="P8" s="143">
        <f t="shared" ref="P8:P20" si="11">(J8/D8)*10</f>
        <v>3.3317099312989003</v>
      </c>
      <c r="Q8" s="52">
        <f>(P8-O8)/O8</f>
        <v>4.6879157077890983E-2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324144.52000000025</v>
      </c>
      <c r="D9" s="140">
        <v>315515.82000000012</v>
      </c>
      <c r="E9" s="214">
        <f t="shared" si="6"/>
        <v>0.22590231432697197</v>
      </c>
      <c r="F9" s="215">
        <f t="shared" si="7"/>
        <v>0.22366254625063459</v>
      </c>
      <c r="G9" s="52">
        <f>(D9-C9)/C9</f>
        <v>-2.6619916326211905E-2</v>
      </c>
      <c r="I9" s="19">
        <v>81966.847999999998</v>
      </c>
      <c r="J9" s="140">
        <v>79500.533000000069</v>
      </c>
      <c r="K9" s="227">
        <f t="shared" si="8"/>
        <v>0.21501048175091256</v>
      </c>
      <c r="L9" s="228">
        <f t="shared" si="9"/>
        <v>0.210576284837421</v>
      </c>
      <c r="M9" s="52">
        <f>(J9-I9)/I9</f>
        <v>-3.0089177029229301E-2</v>
      </c>
      <c r="O9" s="27">
        <f t="shared" si="10"/>
        <v>2.5287130567562865</v>
      </c>
      <c r="P9" s="143">
        <f t="shared" si="11"/>
        <v>2.5197003750873743</v>
      </c>
      <c r="Q9" s="52">
        <f t="shared" ref="Q9:Q20" si="12">(P9-O9)/O9</f>
        <v>-3.5641377517436745E-3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525255.7100000002</v>
      </c>
      <c r="D10" s="210">
        <f>D11+D12</f>
        <v>513627.04000000103</v>
      </c>
      <c r="E10" s="216">
        <f t="shared" si="6"/>
        <v>0.36606042422823248</v>
      </c>
      <c r="F10" s="217">
        <f t="shared" si="7"/>
        <v>0.36409943434714853</v>
      </c>
      <c r="G10" s="53">
        <f>(D10-C10)/C10</f>
        <v>-2.2139064418736476E-2</v>
      </c>
      <c r="I10" s="224">
        <f>I11+I12</f>
        <v>66541.483999999968</v>
      </c>
      <c r="J10" s="225">
        <f>J11+J12</f>
        <v>65115.842000000062</v>
      </c>
      <c r="K10" s="229">
        <f t="shared" si="8"/>
        <v>0.17454759918620552</v>
      </c>
      <c r="L10" s="230">
        <f t="shared" si="9"/>
        <v>0.17247497060705871</v>
      </c>
      <c r="M10" s="53">
        <f>(J10-I10)/I10</f>
        <v>-2.142486031721063E-2</v>
      </c>
      <c r="O10" s="63">
        <f t="shared" si="10"/>
        <v>1.2668398026553571</v>
      </c>
      <c r="P10" s="237">
        <f t="shared" si="11"/>
        <v>1.2677650693779661</v>
      </c>
      <c r="Q10" s="53">
        <f t="shared" si="12"/>
        <v>7.3037389626498105E-4</v>
      </c>
      <c r="T10" s="2"/>
    </row>
    <row r="11" spans="1:20" ht="20.100000000000001" customHeight="1" x14ac:dyDescent="0.25">
      <c r="A11" s="8"/>
      <c r="B11" t="s">
        <v>6</v>
      </c>
      <c r="C11" s="19">
        <v>512944.04000000021</v>
      </c>
      <c r="D11" s="140">
        <v>506081.49000000104</v>
      </c>
      <c r="E11" s="214">
        <f t="shared" si="6"/>
        <v>0.35748019357608402</v>
      </c>
      <c r="F11" s="215">
        <f t="shared" si="7"/>
        <v>0.35875055223448149</v>
      </c>
      <c r="G11" s="52">
        <f t="shared" ref="G11:G19" si="13">(D11-C11)/C11</f>
        <v>-1.3378749853491174E-2</v>
      </c>
      <c r="I11" s="19">
        <v>63793.663999999961</v>
      </c>
      <c r="J11" s="140">
        <v>63277.170000000064</v>
      </c>
      <c r="K11" s="227">
        <f t="shared" si="8"/>
        <v>0.1673396838352969</v>
      </c>
      <c r="L11" s="228">
        <f t="shared" si="9"/>
        <v>0.16760480553791901</v>
      </c>
      <c r="M11" s="52">
        <f t="shared" ref="M11:M19" si="14">(J11-I11)/I11</f>
        <v>-8.0963212898368282E-3</v>
      </c>
      <c r="O11" s="27">
        <f t="shared" si="10"/>
        <v>1.2436768736020394</v>
      </c>
      <c r="P11" s="143">
        <f t="shared" si="11"/>
        <v>1.2503355931867797</v>
      </c>
      <c r="Q11" s="52">
        <f t="shared" si="12"/>
        <v>5.354059182152965E-3</v>
      </c>
    </row>
    <row r="12" spans="1:20" ht="20.100000000000001" customHeight="1" x14ac:dyDescent="0.25">
      <c r="A12" s="8"/>
      <c r="B12" t="s">
        <v>39</v>
      </c>
      <c r="C12" s="19">
        <v>12311.670000000002</v>
      </c>
      <c r="D12" s="140">
        <v>7545.5500000000065</v>
      </c>
      <c r="E12" s="218">
        <f t="shared" si="6"/>
        <v>8.5802306521484597E-3</v>
      </c>
      <c r="F12" s="219">
        <f t="shared" si="7"/>
        <v>5.3488821126670503E-3</v>
      </c>
      <c r="G12" s="52">
        <f t="shared" si="13"/>
        <v>-0.38712213696435938</v>
      </c>
      <c r="I12" s="19">
        <v>2747.8200000000011</v>
      </c>
      <c r="J12" s="140">
        <v>1838.6719999999996</v>
      </c>
      <c r="K12" s="231">
        <f t="shared" si="8"/>
        <v>7.2079153509086108E-3</v>
      </c>
      <c r="L12" s="232">
        <f t="shared" si="9"/>
        <v>4.8701650691397261E-3</v>
      </c>
      <c r="M12" s="52">
        <f t="shared" si="14"/>
        <v>-0.33086155570597825</v>
      </c>
      <c r="O12" s="27">
        <f t="shared" si="10"/>
        <v>2.231882433496025</v>
      </c>
      <c r="P12" s="143">
        <f t="shared" si="11"/>
        <v>2.4367633903426498</v>
      </c>
      <c r="Q12" s="52">
        <f t="shared" si="12"/>
        <v>9.1797378648524441E-2</v>
      </c>
    </row>
    <row r="13" spans="1:20" ht="20.100000000000001" customHeight="1" x14ac:dyDescent="0.25">
      <c r="A13" s="23" t="s">
        <v>128</v>
      </c>
      <c r="B13" s="15"/>
      <c r="C13" s="78">
        <f>SUM(C14:C16)</f>
        <v>215715.78</v>
      </c>
      <c r="D13" s="210">
        <f>SUM(D14:D16)</f>
        <v>204334.93999999997</v>
      </c>
      <c r="E13" s="216">
        <f t="shared" si="6"/>
        <v>0.15033631893220931</v>
      </c>
      <c r="F13" s="217">
        <f t="shared" si="7"/>
        <v>0.14484875265009095</v>
      </c>
      <c r="G13" s="53">
        <f t="shared" si="13"/>
        <v>-5.2758495461018316E-2</v>
      </c>
      <c r="I13" s="224">
        <f>SUM(I14:I16)</f>
        <v>114126.80300000001</v>
      </c>
      <c r="J13" s="225">
        <f>SUM(J14:J16)</f>
        <v>109866.38800000005</v>
      </c>
      <c r="K13" s="229">
        <f t="shared" si="8"/>
        <v>0.29937053201950009</v>
      </c>
      <c r="L13" s="230">
        <f t="shared" si="9"/>
        <v>0.29100755605684558</v>
      </c>
      <c r="M13" s="53">
        <f t="shared" si="14"/>
        <v>-3.7330538383695579E-2</v>
      </c>
      <c r="O13" s="63">
        <f t="shared" si="10"/>
        <v>5.2906098478284722</v>
      </c>
      <c r="P13" s="237">
        <f t="shared" si="11"/>
        <v>5.376779321245797</v>
      </c>
      <c r="Q13" s="53">
        <f t="shared" si="12"/>
        <v>1.6287247764582954E-2</v>
      </c>
    </row>
    <row r="14" spans="1:20" s="392" customFormat="1" ht="20.100000000000001" customHeight="1" x14ac:dyDescent="0.25">
      <c r="A14" s="385"/>
      <c r="B14" s="386" t="s">
        <v>7</v>
      </c>
      <c r="C14" s="387">
        <v>200268.02</v>
      </c>
      <c r="D14" s="388">
        <v>195285.02999999997</v>
      </c>
      <c r="E14" s="389">
        <f t="shared" si="6"/>
        <v>0.13957048912528358</v>
      </c>
      <c r="F14" s="390">
        <f t="shared" si="7"/>
        <v>0.13843346129025016</v>
      </c>
      <c r="G14" s="391">
        <f t="shared" si="13"/>
        <v>-2.488160615958564E-2</v>
      </c>
      <c r="I14" s="387">
        <v>106109.75000000001</v>
      </c>
      <c r="J14" s="388">
        <v>104058.52500000004</v>
      </c>
      <c r="K14" s="393">
        <f t="shared" si="8"/>
        <v>0.27834068312555943</v>
      </c>
      <c r="L14" s="394">
        <f t="shared" si="9"/>
        <v>0.27562403386857648</v>
      </c>
      <c r="M14" s="391">
        <f t="shared" si="14"/>
        <v>-1.933116419556145E-2</v>
      </c>
      <c r="O14" s="395">
        <f t="shared" si="10"/>
        <v>5.2983871314052049</v>
      </c>
      <c r="P14" s="396">
        <f t="shared" si="11"/>
        <v>5.3285459208009982</v>
      </c>
      <c r="Q14" s="391">
        <f t="shared" si="12"/>
        <v>5.6920698030977551E-3</v>
      </c>
      <c r="S14" s="397"/>
    </row>
    <row r="15" spans="1:20" ht="20.100000000000001" customHeight="1" x14ac:dyDescent="0.25">
      <c r="A15" s="8"/>
      <c r="B15" s="3" t="s">
        <v>8</v>
      </c>
      <c r="C15" s="31">
        <v>9727.4500000000135</v>
      </c>
      <c r="D15" s="141">
        <v>7067.440000000006</v>
      </c>
      <c r="E15" s="214">
        <f t="shared" si="6"/>
        <v>6.7792399128015638E-3</v>
      </c>
      <c r="F15" s="215">
        <f t="shared" si="7"/>
        <v>5.0099599629381047E-3</v>
      </c>
      <c r="G15" s="52">
        <f t="shared" si="13"/>
        <v>-0.27345398845535096</v>
      </c>
      <c r="I15" s="31">
        <v>6502.7280000000019</v>
      </c>
      <c r="J15" s="141">
        <v>5029.4410000000044</v>
      </c>
      <c r="K15" s="227">
        <f t="shared" si="8"/>
        <v>1.7057563076905782E-2</v>
      </c>
      <c r="L15" s="228">
        <f t="shared" si="9"/>
        <v>1.3321684278380919E-2</v>
      </c>
      <c r="M15" s="52">
        <f t="shared" si="14"/>
        <v>-0.22656445110421305</v>
      </c>
      <c r="O15" s="27">
        <f t="shared" si="10"/>
        <v>6.6849256485512578</v>
      </c>
      <c r="P15" s="143">
        <f t="shared" si="11"/>
        <v>7.1163547196721861</v>
      </c>
      <c r="Q15" s="52">
        <f t="shared" si="12"/>
        <v>6.4537602032182159E-2</v>
      </c>
    </row>
    <row r="16" spans="1:20" ht="20.100000000000001" customHeight="1" x14ac:dyDescent="0.25">
      <c r="A16" s="32"/>
      <c r="B16" s="33" t="s">
        <v>9</v>
      </c>
      <c r="C16" s="211">
        <v>5720.3100000000049</v>
      </c>
      <c r="D16" s="212">
        <v>1982.4699999999991</v>
      </c>
      <c r="E16" s="218">
        <f t="shared" si="6"/>
        <v>3.9865898941241432E-3</v>
      </c>
      <c r="F16" s="219">
        <f t="shared" si="7"/>
        <v>1.4053313969026821E-3</v>
      </c>
      <c r="G16" s="52">
        <f t="shared" si="13"/>
        <v>-0.65343311813520633</v>
      </c>
      <c r="I16" s="211">
        <v>1514.3249999999996</v>
      </c>
      <c r="J16" s="212">
        <v>778.4219999999998</v>
      </c>
      <c r="K16" s="231">
        <f t="shared" si="8"/>
        <v>3.9722858170348398E-3</v>
      </c>
      <c r="L16" s="232">
        <f t="shared" si="9"/>
        <v>2.0618379098881604E-3</v>
      </c>
      <c r="M16" s="52">
        <f t="shared" si="14"/>
        <v>-0.48596107176464759</v>
      </c>
      <c r="O16" s="27">
        <f t="shared" si="10"/>
        <v>2.6472778573189188</v>
      </c>
      <c r="P16" s="143">
        <f t="shared" si="11"/>
        <v>3.9265260003934492</v>
      </c>
      <c r="Q16" s="52">
        <f t="shared" si="12"/>
        <v>0.48323153519295226</v>
      </c>
    </row>
    <row r="17" spans="1:17" ht="20.100000000000001" customHeight="1" x14ac:dyDescent="0.25">
      <c r="A17" s="8" t="s">
        <v>129</v>
      </c>
      <c r="B17" s="3"/>
      <c r="C17" s="19">
        <v>1160.5300000000004</v>
      </c>
      <c r="D17" s="140">
        <v>1001.2399999999992</v>
      </c>
      <c r="E17" s="214">
        <f t="shared" si="6"/>
        <v>8.0879483276743557E-4</v>
      </c>
      <c r="F17" s="215">
        <f t="shared" si="7"/>
        <v>7.0975803307734339E-4</v>
      </c>
      <c r="G17" s="54">
        <f t="shared" si="13"/>
        <v>-0.13725625360826618</v>
      </c>
      <c r="I17" s="31">
        <v>790.8399999999998</v>
      </c>
      <c r="J17" s="141">
        <v>575.53</v>
      </c>
      <c r="K17" s="227">
        <f t="shared" si="8"/>
        <v>2.0744836911124318E-3</v>
      </c>
      <c r="L17" s="228">
        <f t="shared" si="9"/>
        <v>1.5244296439179948E-3</v>
      </c>
      <c r="M17" s="54">
        <f t="shared" si="14"/>
        <v>-0.27225481766223242</v>
      </c>
      <c r="O17" s="238">
        <f t="shared" si="10"/>
        <v>6.8144726978190961</v>
      </c>
      <c r="P17" s="239">
        <f t="shared" si="11"/>
        <v>5.7481722663896804</v>
      </c>
      <c r="Q17" s="54">
        <f t="shared" si="12"/>
        <v>-0.15647585348323056</v>
      </c>
    </row>
    <row r="18" spans="1:17" ht="20.100000000000001" customHeight="1" x14ac:dyDescent="0.25">
      <c r="A18" s="8" t="s">
        <v>10</v>
      </c>
      <c r="C18" s="19">
        <v>6303.6400000000067</v>
      </c>
      <c r="D18" s="140">
        <v>7668.4200000000073</v>
      </c>
      <c r="E18" s="214">
        <f t="shared" si="6"/>
        <v>4.3931233657261088E-3</v>
      </c>
      <c r="F18" s="215">
        <f t="shared" si="7"/>
        <v>5.4359820782339608E-3</v>
      </c>
      <c r="G18" s="52">
        <f t="shared" si="13"/>
        <v>0.21650665329872887</v>
      </c>
      <c r="I18" s="19">
        <v>3600.3069999999998</v>
      </c>
      <c r="J18" s="140">
        <v>4064.0449999999983</v>
      </c>
      <c r="K18" s="227">
        <f t="shared" si="8"/>
        <v>9.4441077265918858E-3</v>
      </c>
      <c r="L18" s="228">
        <f t="shared" si="9"/>
        <v>1.0764600754464067E-2</v>
      </c>
      <c r="M18" s="52">
        <f t="shared" si="14"/>
        <v>0.12880512689612261</v>
      </c>
      <c r="O18" s="27">
        <f t="shared" si="10"/>
        <v>5.7114730536642258</v>
      </c>
      <c r="P18" s="143">
        <f t="shared" si="11"/>
        <v>5.2997162388079868</v>
      </c>
      <c r="Q18" s="52">
        <f t="shared" si="12"/>
        <v>-7.2092927864217823E-2</v>
      </c>
    </row>
    <row r="19" spans="1:17" ht="20.100000000000001" customHeight="1" thickBot="1" x14ac:dyDescent="0.3">
      <c r="A19" s="8" t="s">
        <v>11</v>
      </c>
      <c r="B19" s="10"/>
      <c r="C19" s="21">
        <v>13197.319999999996</v>
      </c>
      <c r="D19" s="142">
        <v>25043.989999999998</v>
      </c>
      <c r="E19" s="220">
        <f t="shared" si="6"/>
        <v>9.1974565262236442E-3</v>
      </c>
      <c r="F19" s="221">
        <f t="shared" si="7"/>
        <v>1.7753159165443518E-2</v>
      </c>
      <c r="G19" s="55">
        <f t="shared" si="13"/>
        <v>0.89765725162381493</v>
      </c>
      <c r="I19" s="21">
        <v>3091.3019999999997</v>
      </c>
      <c r="J19" s="142">
        <v>3975.8489999999993</v>
      </c>
      <c r="K19" s="233">
        <f t="shared" si="8"/>
        <v>8.1089165739002111E-3</v>
      </c>
      <c r="L19" s="234">
        <f t="shared" si="9"/>
        <v>1.0530992433655439E-2</v>
      </c>
      <c r="M19" s="55">
        <f t="shared" si="14"/>
        <v>0.28614059706880779</v>
      </c>
      <c r="O19" s="240">
        <f t="shared" si="10"/>
        <v>2.3423710268448446</v>
      </c>
      <c r="P19" s="241">
        <f t="shared" si="11"/>
        <v>1.5875461537877951</v>
      </c>
      <c r="Q19" s="55">
        <f t="shared" si="12"/>
        <v>-0.32224821106748092</v>
      </c>
    </row>
    <row r="20" spans="1:17" ht="26.25" customHeight="1" thickBot="1" x14ac:dyDescent="0.3">
      <c r="A20" s="12" t="s">
        <v>12</v>
      </c>
      <c r="B20" s="48"/>
      <c r="C20" s="163">
        <f>C7+C10+C13+C17+C18+C19</f>
        <v>1434888.0000000005</v>
      </c>
      <c r="D20" s="311">
        <f>D7+D10+D13+D17+D18+D19</f>
        <v>1410677.9400000009</v>
      </c>
      <c r="E20" s="222">
        <f>E8+E9+E10+E13+E17+E18+E19</f>
        <v>0.99999999999999989</v>
      </c>
      <c r="F20" s="223">
        <f>F8+F9+F10+F13+F17+F18+F19</f>
        <v>1</v>
      </c>
      <c r="G20" s="55">
        <f>(D20-C20)/C20</f>
        <v>-1.6872438824493328E-2</v>
      </c>
      <c r="H20" s="1"/>
      <c r="I20" s="213">
        <f>I8+I9+I10+I13+I17+I18+I19</f>
        <v>381222.56799999991</v>
      </c>
      <c r="J20" s="226">
        <f>J8+J9+J10+J13+J17+J18+J19</f>
        <v>377537.9220000002</v>
      </c>
      <c r="K20" s="235">
        <f>K8+K9+K10+K13+K17+K18+K19</f>
        <v>0.99999999999999989</v>
      </c>
      <c r="L20" s="236">
        <f>L8+L9+L10+L13+L17+L18+L19</f>
        <v>0.99999999999999989</v>
      </c>
      <c r="M20" s="55">
        <f>(J20-I20)/I20</f>
        <v>-9.6653406941000341E-3</v>
      </c>
      <c r="N20" s="1"/>
      <c r="O20" s="24">
        <f t="shared" si="10"/>
        <v>2.6568106221530865</v>
      </c>
      <c r="P20" s="242">
        <f t="shared" si="11"/>
        <v>2.676287133263032</v>
      </c>
      <c r="Q20" s="55">
        <f t="shared" si="12"/>
        <v>7.3307863750415566E-3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50" t="s">
        <v>2</v>
      </c>
      <c r="B24" s="338"/>
      <c r="C24" s="365" t="s">
        <v>1</v>
      </c>
      <c r="D24" s="366"/>
      <c r="E24" s="363" t="s">
        <v>105</v>
      </c>
      <c r="F24" s="363"/>
      <c r="G24" s="130" t="s">
        <v>0</v>
      </c>
      <c r="I24" s="367">
        <v>1000</v>
      </c>
      <c r="J24" s="366"/>
      <c r="K24" s="363" t="s">
        <v>105</v>
      </c>
      <c r="L24" s="363"/>
      <c r="M24" s="130" t="s">
        <v>0</v>
      </c>
      <c r="O24" s="373" t="s">
        <v>22</v>
      </c>
      <c r="P24" s="363"/>
      <c r="Q24" s="130" t="s">
        <v>0</v>
      </c>
    </row>
    <row r="25" spans="1:17" ht="15" customHeight="1" x14ac:dyDescent="0.25">
      <c r="A25" s="364"/>
      <c r="B25" s="339"/>
      <c r="C25" s="368" t="str">
        <f>C5</f>
        <v>jan-maio</v>
      </c>
      <c r="D25" s="369"/>
      <c r="E25" s="370" t="str">
        <f>C5</f>
        <v>jan-maio</v>
      </c>
      <c r="F25" s="370"/>
      <c r="G25" s="131" t="str">
        <f>G5</f>
        <v>2025 /2024</v>
      </c>
      <c r="I25" s="371" t="str">
        <f>C5</f>
        <v>jan-maio</v>
      </c>
      <c r="J25" s="369"/>
      <c r="K25" s="359" t="str">
        <f>C5</f>
        <v>jan-maio</v>
      </c>
      <c r="L25" s="360"/>
      <c r="M25" s="131" t="str">
        <f>G5</f>
        <v>2025 /2024</v>
      </c>
      <c r="O25" s="371" t="str">
        <f>C5</f>
        <v>jan-maio</v>
      </c>
      <c r="P25" s="369"/>
      <c r="Q25" s="131" t="str">
        <f>G5</f>
        <v>2025 /2024</v>
      </c>
    </row>
    <row r="26" spans="1:17" ht="19.5" customHeight="1" x14ac:dyDescent="0.25">
      <c r="A26" s="364"/>
      <c r="B26" s="339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 x14ac:dyDescent="0.25">
      <c r="A27" s="23" t="s">
        <v>114</v>
      </c>
      <c r="B27" s="15"/>
      <c r="C27" s="78">
        <f>C28+C29</f>
        <v>267161.66999999987</v>
      </c>
      <c r="D27" s="210">
        <f>D28+D29</f>
        <v>266673.05999999994</v>
      </c>
      <c r="E27" s="216">
        <f>C27/$C$40</f>
        <v>0.38854943140750642</v>
      </c>
      <c r="F27" s="217">
        <f>D27/$D$40</f>
        <v>0.40145197885839956</v>
      </c>
      <c r="G27" s="53">
        <f>(D27-C27)/C27</f>
        <v>-1.828892595258624E-3</v>
      </c>
      <c r="I27" s="78">
        <f>I28+I29</f>
        <v>66517.02099999995</v>
      </c>
      <c r="J27" s="210">
        <f>J28+J29</f>
        <v>67356.835999999952</v>
      </c>
      <c r="K27" s="216">
        <f>I27/$I$40</f>
        <v>0.38636122255393196</v>
      </c>
      <c r="L27" s="217">
        <f>J27/$J$40</f>
        <v>0.39605212968221332</v>
      </c>
      <c r="M27" s="53">
        <f>(J27-I27)/I27</f>
        <v>1.2625565417308797E-2</v>
      </c>
      <c r="O27" s="63">
        <f t="shared" ref="O27" si="15">(I27/C27)*10</f>
        <v>2.4897666270764058</v>
      </c>
      <c r="P27" s="237">
        <f t="shared" ref="P27" si="16">(J27/D27)*10</f>
        <v>2.525820793446476</v>
      </c>
      <c r="Q27" s="53">
        <f>(P27-O27)/O27</f>
        <v>1.448094210034721E-2</v>
      </c>
    </row>
    <row r="28" spans="1:17" ht="20.100000000000001" customHeight="1" x14ac:dyDescent="0.25">
      <c r="A28" s="8" t="s">
        <v>4</v>
      </c>
      <c r="C28" s="19">
        <v>136195.10999999993</v>
      </c>
      <c r="D28" s="140">
        <v>134828.75999999998</v>
      </c>
      <c r="E28" s="214">
        <f>C28/$C$40</f>
        <v>0.19807681450330353</v>
      </c>
      <c r="F28" s="215">
        <f>D28/$D$40</f>
        <v>0.20297240564541552</v>
      </c>
      <c r="G28" s="52">
        <f>(D28-C28)/C28</f>
        <v>-1.0032298516444153E-2</v>
      </c>
      <c r="I28" s="19">
        <v>36125.333999999944</v>
      </c>
      <c r="J28" s="140">
        <v>36300.42099999998</v>
      </c>
      <c r="K28" s="214">
        <f>I28/$I$40</f>
        <v>0.20983243085118189</v>
      </c>
      <c r="L28" s="215">
        <f>J28/$J$40</f>
        <v>0.21344320634970063</v>
      </c>
      <c r="M28" s="52">
        <f>(J28-I28)/I28</f>
        <v>4.8466541513508552E-3</v>
      </c>
      <c r="O28" s="27">
        <f t="shared" ref="O28:O40" si="17">(I28/C28)*10</f>
        <v>2.6524692406357291</v>
      </c>
      <c r="P28" s="143">
        <f t="shared" ref="P28:P40" si="18">(J28/D28)*10</f>
        <v>2.6923351516397531</v>
      </c>
      <c r="Q28" s="52">
        <f>(P28-O28)/O28</f>
        <v>1.5029735460558703E-2</v>
      </c>
    </row>
    <row r="29" spans="1:17" ht="20.100000000000001" customHeight="1" x14ac:dyDescent="0.25">
      <c r="A29" s="8" t="s">
        <v>5</v>
      </c>
      <c r="C29" s="19">
        <v>130966.55999999994</v>
      </c>
      <c r="D29" s="140">
        <v>131844.29999999999</v>
      </c>
      <c r="E29" s="214">
        <f>C29/$C$40</f>
        <v>0.19047261690420289</v>
      </c>
      <c r="F29" s="215">
        <f>D29/$D$40</f>
        <v>0.19847957321298407</v>
      </c>
      <c r="G29" s="52">
        <f t="shared" ref="G29:G40" si="19">(D29-C29)/C29</f>
        <v>6.7020161482446309E-3</v>
      </c>
      <c r="I29" s="19">
        <v>30391.687000000013</v>
      </c>
      <c r="J29" s="140">
        <v>31056.414999999975</v>
      </c>
      <c r="K29" s="214">
        <f t="shared" ref="K29:K39" si="20">I29/$I$40</f>
        <v>0.1765287917027501</v>
      </c>
      <c r="L29" s="215">
        <f t="shared" ref="L29:L39" si="21">J29/$J$40</f>
        <v>0.18260892333251275</v>
      </c>
      <c r="M29" s="52">
        <f t="shared" ref="M29:M40" si="22">(J29-I29)/I29</f>
        <v>2.1872033625509584E-2</v>
      </c>
      <c r="O29" s="27">
        <f t="shared" si="17"/>
        <v>2.3205684718297577</v>
      </c>
      <c r="P29" s="143">
        <f t="shared" si="18"/>
        <v>2.3555371752893359</v>
      </c>
      <c r="Q29" s="52">
        <f t="shared" ref="Q29:Q38" si="23">(P29-O29)/O29</f>
        <v>1.506902463085073E-2</v>
      </c>
    </row>
    <row r="30" spans="1:17" ht="20.100000000000001" customHeight="1" x14ac:dyDescent="0.25">
      <c r="A30" s="23" t="s">
        <v>38</v>
      </c>
      <c r="B30" s="15"/>
      <c r="C30" s="78">
        <f>C31+C32</f>
        <v>243084.13000000021</v>
      </c>
      <c r="D30" s="210">
        <f>D31+D32</f>
        <v>217702.88000000006</v>
      </c>
      <c r="E30" s="216">
        <f>C30/$C$40</f>
        <v>0.35353200365789189</v>
      </c>
      <c r="F30" s="217">
        <f>D30/$D$40</f>
        <v>0.32773183755109248</v>
      </c>
      <c r="G30" s="53">
        <f>(D30-C30)/C30</f>
        <v>-0.10441343908382716</v>
      </c>
      <c r="I30" s="78">
        <f>I31+I32</f>
        <v>28472.318999999989</v>
      </c>
      <c r="J30" s="210">
        <f>J31+J32</f>
        <v>27434.405999999977</v>
      </c>
      <c r="K30" s="216">
        <f t="shared" si="20"/>
        <v>0.16538022617978562</v>
      </c>
      <c r="L30" s="217">
        <f t="shared" si="21"/>
        <v>0.16131183660210063</v>
      </c>
      <c r="M30" s="53">
        <f t="shared" si="22"/>
        <v>-3.6453405850082381E-2</v>
      </c>
      <c r="O30" s="63">
        <f t="shared" si="17"/>
        <v>1.1712948517042212</v>
      </c>
      <c r="P30" s="237">
        <f t="shared" si="18"/>
        <v>1.260176530508001</v>
      </c>
      <c r="Q30" s="53">
        <f t="shared" si="23"/>
        <v>7.5883266006384273E-2</v>
      </c>
    </row>
    <row r="31" spans="1:17" ht="20.100000000000001" customHeight="1" x14ac:dyDescent="0.25">
      <c r="A31" s="8"/>
      <c r="B31" t="s">
        <v>6</v>
      </c>
      <c r="C31" s="31">
        <v>236380.30000000022</v>
      </c>
      <c r="D31" s="141">
        <v>214130.45000000007</v>
      </c>
      <c r="E31" s="214">
        <f t="shared" ref="E31:E38" si="24">C31/$C$40</f>
        <v>0.34378221681626681</v>
      </c>
      <c r="F31" s="215">
        <f t="shared" ref="F31:F38" si="25">D31/$D$40</f>
        <v>0.32235386988974302</v>
      </c>
      <c r="G31" s="52">
        <f>(D31-C31)/C31</f>
        <v>-9.4127344791423526E-2</v>
      </c>
      <c r="I31" s="31">
        <v>27055.742999999988</v>
      </c>
      <c r="J31" s="141">
        <v>26667.832999999977</v>
      </c>
      <c r="K31" s="214">
        <f>I31/$I$40</f>
        <v>0.15715210611408756</v>
      </c>
      <c r="L31" s="215">
        <f>J31/$J$40</f>
        <v>0.15680445639785703</v>
      </c>
      <c r="M31" s="52">
        <f>(J31-I31)/I31</f>
        <v>-1.4337436602647021E-2</v>
      </c>
      <c r="O31" s="27">
        <f t="shared" si="17"/>
        <v>1.1445853567323487</v>
      </c>
      <c r="P31" s="143">
        <f t="shared" si="18"/>
        <v>1.2454012495653919</v>
      </c>
      <c r="Q31" s="52">
        <f t="shared" si="23"/>
        <v>8.8080711709312975E-2</v>
      </c>
    </row>
    <row r="32" spans="1:17" ht="20.100000000000001" customHeight="1" x14ac:dyDescent="0.25">
      <c r="A32" s="8"/>
      <c r="C32" s="31">
        <v>6703.8299999999908</v>
      </c>
      <c r="D32" s="141">
        <v>3572.4299999999989</v>
      </c>
      <c r="E32" s="218">
        <f t="shared" si="24"/>
        <v>9.7497868416250785E-3</v>
      </c>
      <c r="F32" s="219">
        <f t="shared" si="25"/>
        <v>5.3779676613494899E-3</v>
      </c>
      <c r="G32" s="52">
        <f>(D32-C32)/C32</f>
        <v>-0.46710611695105575</v>
      </c>
      <c r="I32" s="31">
        <v>1416.5760000000002</v>
      </c>
      <c r="J32" s="141">
        <v>766.57300000000009</v>
      </c>
      <c r="K32" s="218">
        <f>I32/$I$40</f>
        <v>8.2281200656980601E-3</v>
      </c>
      <c r="L32" s="219">
        <f>J32/$J$40</f>
        <v>4.5073802042436134E-3</v>
      </c>
      <c r="M32" s="52">
        <f>(J32-I32)/I32</f>
        <v>-0.45885501377970545</v>
      </c>
      <c r="O32" s="27">
        <f t="shared" si="17"/>
        <v>2.1130846098424367</v>
      </c>
      <c r="P32" s="143">
        <f t="shared" si="18"/>
        <v>2.145802716918177</v>
      </c>
      <c r="Q32" s="52">
        <f t="shared" si="23"/>
        <v>1.5483576437660932E-2</v>
      </c>
    </row>
    <row r="33" spans="1:17" ht="20.100000000000001" customHeight="1" x14ac:dyDescent="0.25">
      <c r="A33" s="23" t="s">
        <v>128</v>
      </c>
      <c r="B33" s="15"/>
      <c r="C33" s="78">
        <f>SUM(C34:C36)</f>
        <v>168199.33000000002</v>
      </c>
      <c r="D33" s="210">
        <f>SUM(D34:D36)</f>
        <v>160022.66000000006</v>
      </c>
      <c r="E33" s="216">
        <f t="shared" si="24"/>
        <v>0.24462249406744455</v>
      </c>
      <c r="F33" s="217">
        <f t="shared" si="25"/>
        <v>0.24089952513082835</v>
      </c>
      <c r="G33" s="53">
        <f t="shared" si="19"/>
        <v>-4.861297604455353E-2</v>
      </c>
      <c r="I33" s="78">
        <f>SUM(I34:I36)</f>
        <v>74648.273000000001</v>
      </c>
      <c r="J33" s="210">
        <f>SUM(J34:J36)</f>
        <v>71873.60000000002</v>
      </c>
      <c r="K33" s="216">
        <f t="shared" si="20"/>
        <v>0.43359124603339788</v>
      </c>
      <c r="L33" s="217">
        <f t="shared" si="21"/>
        <v>0.42261029523310084</v>
      </c>
      <c r="M33" s="53">
        <f t="shared" si="22"/>
        <v>-3.7169955693415448E-2</v>
      </c>
      <c r="O33" s="63">
        <f t="shared" si="17"/>
        <v>4.4380838496800195</v>
      </c>
      <c r="P33" s="237">
        <f t="shared" si="18"/>
        <v>4.4914638964256683</v>
      </c>
      <c r="Q33" s="53">
        <f t="shared" si="23"/>
        <v>1.202772380010295E-2</v>
      </c>
    </row>
    <row r="34" spans="1:17" ht="20.100000000000001" customHeight="1" x14ac:dyDescent="0.25">
      <c r="A34" s="8"/>
      <c r="B34" s="3" t="s">
        <v>7</v>
      </c>
      <c r="C34" s="31">
        <v>157780.82000000004</v>
      </c>
      <c r="D34" s="141">
        <v>155159.70000000007</v>
      </c>
      <c r="E34" s="214">
        <f t="shared" si="24"/>
        <v>0.22947022264836928</v>
      </c>
      <c r="F34" s="215">
        <f t="shared" si="25"/>
        <v>0.23357878221398015</v>
      </c>
      <c r="G34" s="52">
        <f t="shared" si="19"/>
        <v>-1.6612412078983781E-2</v>
      </c>
      <c r="I34" s="315">
        <v>70863.368000000002</v>
      </c>
      <c r="J34" s="316">
        <v>69652.844000000026</v>
      </c>
      <c r="K34" s="214">
        <f t="shared" si="20"/>
        <v>0.41160679000896933</v>
      </c>
      <c r="L34" s="215">
        <f t="shared" si="21"/>
        <v>0.40955244994914852</v>
      </c>
      <c r="M34" s="52">
        <f t="shared" si="22"/>
        <v>-1.7082507283593631E-2</v>
      </c>
      <c r="O34" s="27">
        <f t="shared" si="17"/>
        <v>4.4912536263913436</v>
      </c>
      <c r="P34" s="143">
        <f t="shared" si="18"/>
        <v>4.4891066430265072</v>
      </c>
      <c r="Q34" s="52">
        <f t="shared" si="23"/>
        <v>-4.7803654467884054E-4</v>
      </c>
    </row>
    <row r="35" spans="1:17" ht="20.100000000000001" customHeight="1" x14ac:dyDescent="0.25">
      <c r="A35" s="8"/>
      <c r="B35" s="3" t="s">
        <v>8</v>
      </c>
      <c r="C35" s="31">
        <v>5491.2400000000016</v>
      </c>
      <c r="D35" s="141">
        <v>3361.6900000000005</v>
      </c>
      <c r="E35" s="214">
        <f t="shared" si="24"/>
        <v>7.9862436094300399E-3</v>
      </c>
      <c r="F35" s="215">
        <f t="shared" si="25"/>
        <v>5.0607178048224805E-3</v>
      </c>
      <c r="G35" s="52">
        <f t="shared" si="19"/>
        <v>-0.38780858239669008</v>
      </c>
      <c r="I35" s="315">
        <v>2825.7280000000001</v>
      </c>
      <c r="J35" s="316">
        <v>1795.3579999999995</v>
      </c>
      <c r="K35" s="214">
        <f t="shared" si="20"/>
        <v>1.6413118150388574E-2</v>
      </c>
      <c r="L35" s="215">
        <f t="shared" si="21"/>
        <v>1.055654335429294E-2</v>
      </c>
      <c r="M35" s="52">
        <f t="shared" si="22"/>
        <v>-0.36463877627287572</v>
      </c>
      <c r="O35" s="27">
        <f t="shared" si="17"/>
        <v>5.1458832613398791</v>
      </c>
      <c r="P35" s="143">
        <f t="shared" si="18"/>
        <v>5.340641165604203</v>
      </c>
      <c r="Q35" s="52">
        <f t="shared" si="23"/>
        <v>3.7847322679763457E-2</v>
      </c>
    </row>
    <row r="36" spans="1:17" ht="20.100000000000001" customHeight="1" x14ac:dyDescent="0.25">
      <c r="A36" s="32"/>
      <c r="B36" s="33" t="s">
        <v>9</v>
      </c>
      <c r="C36" s="211">
        <v>4927.2700000000023</v>
      </c>
      <c r="D36" s="212">
        <v>1501.2699999999988</v>
      </c>
      <c r="E36" s="218">
        <f t="shared" si="24"/>
        <v>7.166027809645246E-3</v>
      </c>
      <c r="F36" s="219">
        <f t="shared" si="25"/>
        <v>2.2600251120257486E-3</v>
      </c>
      <c r="G36" s="52">
        <f t="shared" si="19"/>
        <v>-0.69531403799670044</v>
      </c>
      <c r="I36" s="317">
        <v>959.17699999999991</v>
      </c>
      <c r="J36" s="318">
        <v>425.39799999999991</v>
      </c>
      <c r="K36" s="218">
        <f t="shared" si="20"/>
        <v>5.5713378740399853E-3</v>
      </c>
      <c r="L36" s="219">
        <f t="shared" si="21"/>
        <v>2.5013019296594376E-3</v>
      </c>
      <c r="M36" s="52">
        <f t="shared" si="22"/>
        <v>-0.55649687179738472</v>
      </c>
      <c r="O36" s="27">
        <f t="shared" si="17"/>
        <v>1.946670265684648</v>
      </c>
      <c r="P36" s="143">
        <f t="shared" si="18"/>
        <v>2.8335875625303926</v>
      </c>
      <c r="Q36" s="52">
        <f t="shared" si="23"/>
        <v>0.45560735810274161</v>
      </c>
    </row>
    <row r="37" spans="1:17" ht="20.100000000000001" customHeight="1" x14ac:dyDescent="0.25">
      <c r="A37" s="8" t="s">
        <v>129</v>
      </c>
      <c r="B37" s="3"/>
      <c r="C37" s="19">
        <v>733.91000000000008</v>
      </c>
      <c r="D37" s="140">
        <v>744.96</v>
      </c>
      <c r="E37" s="214">
        <f t="shared" si="24"/>
        <v>1.0673698558789635E-3</v>
      </c>
      <c r="F37" s="215">
        <f t="shared" si="25"/>
        <v>1.1214693609108975E-3</v>
      </c>
      <c r="G37" s="54">
        <f>(D37-C37)/C37</f>
        <v>1.5056342058290463E-2</v>
      </c>
      <c r="I37" s="315">
        <v>175.06800000000001</v>
      </c>
      <c r="J37" s="316">
        <v>184.85400000000001</v>
      </c>
      <c r="K37" s="214">
        <f>I37/$I$40</f>
        <v>1.0168748613993374E-3</v>
      </c>
      <c r="L37" s="215">
        <f>J37/$J$40</f>
        <v>1.0869248724847457E-3</v>
      </c>
      <c r="M37" s="54">
        <f>(J37-I37)/I37</f>
        <v>5.589827952567003E-2</v>
      </c>
      <c r="O37" s="238">
        <f t="shared" si="17"/>
        <v>2.3854151053943942</v>
      </c>
      <c r="P37" s="239">
        <f t="shared" si="18"/>
        <v>2.481394974226804</v>
      </c>
      <c r="Q37" s="54">
        <f t="shared" si="23"/>
        <v>4.0236128552787437E-2</v>
      </c>
    </row>
    <row r="38" spans="1:17" ht="20.100000000000001" customHeight="1" x14ac:dyDescent="0.25">
      <c r="A38" s="8" t="s">
        <v>10</v>
      </c>
      <c r="C38" s="19">
        <v>1449.2600000000002</v>
      </c>
      <c r="D38" s="140">
        <v>3162.0600000000013</v>
      </c>
      <c r="E38" s="214">
        <f t="shared" si="24"/>
        <v>2.1077467773039566E-3</v>
      </c>
      <c r="F38" s="215">
        <f t="shared" si="25"/>
        <v>4.7601930403805759E-3</v>
      </c>
      <c r="G38" s="52">
        <f t="shared" si="19"/>
        <v>1.1818445275519927</v>
      </c>
      <c r="I38" s="315">
        <v>662.24400000000026</v>
      </c>
      <c r="J38" s="316">
        <v>952.02500000000055</v>
      </c>
      <c r="K38" s="214">
        <f t="shared" si="20"/>
        <v>3.8466154620635583E-3</v>
      </c>
      <c r="L38" s="215">
        <f t="shared" si="21"/>
        <v>5.5978212628738921E-3</v>
      </c>
      <c r="M38" s="52">
        <f t="shared" si="22"/>
        <v>0.43757436835969848</v>
      </c>
      <c r="O38" s="27">
        <f t="shared" si="17"/>
        <v>4.5695320370395933</v>
      </c>
      <c r="P38" s="143">
        <f t="shared" si="18"/>
        <v>3.0107746216074336</v>
      </c>
      <c r="Q38" s="52">
        <f t="shared" si="23"/>
        <v>-0.341119703899048</v>
      </c>
    </row>
    <row r="39" spans="1:17" ht="20.100000000000001" customHeight="1" thickBot="1" x14ac:dyDescent="0.3">
      <c r="A39" s="8" t="s">
        <v>11</v>
      </c>
      <c r="B39" s="10"/>
      <c r="C39" s="21">
        <v>6959.0400000000027</v>
      </c>
      <c r="D39" s="142">
        <v>15965.759999999998</v>
      </c>
      <c r="E39" s="220">
        <f>C39/$C$40</f>
        <v>1.0120954233974118E-2</v>
      </c>
      <c r="F39" s="221">
        <f>D39/$D$40</f>
        <v>2.4034996058388058E-2</v>
      </c>
      <c r="G39" s="55">
        <f t="shared" si="19"/>
        <v>1.2942474824113659</v>
      </c>
      <c r="I39" s="319">
        <v>1687.8519999999999</v>
      </c>
      <c r="J39" s="320">
        <v>2268.9110000000005</v>
      </c>
      <c r="K39" s="220">
        <f t="shared" si="20"/>
        <v>9.8038149094214488E-3</v>
      </c>
      <c r="L39" s="221">
        <f t="shared" si="21"/>
        <v>1.334099234722666E-2</v>
      </c>
      <c r="M39" s="55">
        <f t="shared" si="22"/>
        <v>0.34425944928820817</v>
      </c>
      <c r="O39" s="240">
        <f t="shared" si="17"/>
        <v>2.4254092518508288</v>
      </c>
      <c r="P39" s="241">
        <f t="shared" si="18"/>
        <v>1.4211105515803824</v>
      </c>
      <c r="Q39" s="55">
        <f>(P39-O39)/O39</f>
        <v>-0.41407391330105076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687587.3400000002</v>
      </c>
      <c r="D40" s="226">
        <f>D28+D29+D30+D33+D37+D38+D39</f>
        <v>664271.38000000012</v>
      </c>
      <c r="E40" s="222">
        <f>C40/$C$40</f>
        <v>1</v>
      </c>
      <c r="F40" s="223">
        <f>D40/$D$40</f>
        <v>1</v>
      </c>
      <c r="G40" s="55">
        <f t="shared" si="19"/>
        <v>-3.3909815733372976E-2</v>
      </c>
      <c r="H40" s="1"/>
      <c r="I40" s="213">
        <f>I28+I29+I30+I33+I37+I38+I39</f>
        <v>172162.77699999997</v>
      </c>
      <c r="J40" s="226">
        <f>J28+J29+J30+J33+J37+J38+J39</f>
        <v>170070.63199999993</v>
      </c>
      <c r="K40" s="222">
        <f>K28+K29+K30+K33+K37+K38+K39</f>
        <v>0.99999999999999978</v>
      </c>
      <c r="L40" s="223">
        <f>L28+L29+L30+L33+L37+L38+L39</f>
        <v>1</v>
      </c>
      <c r="M40" s="55">
        <f t="shared" si="22"/>
        <v>-1.2152133210537422E-2</v>
      </c>
      <c r="N40" s="1"/>
      <c r="O40" s="24">
        <f t="shared" si="17"/>
        <v>2.5038677559130154</v>
      </c>
      <c r="P40" s="242">
        <f t="shared" si="18"/>
        <v>2.5602583088857434</v>
      </c>
      <c r="Q40" s="55">
        <f>(P40-O40)/O40</f>
        <v>2.252137831143787E-2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50" t="s">
        <v>15</v>
      </c>
      <c r="B44" s="338"/>
      <c r="C44" s="365" t="s">
        <v>1</v>
      </c>
      <c r="D44" s="366"/>
      <c r="E44" s="363" t="s">
        <v>105</v>
      </c>
      <c r="F44" s="363"/>
      <c r="G44" s="130" t="s">
        <v>0</v>
      </c>
      <c r="I44" s="367">
        <v>1000</v>
      </c>
      <c r="J44" s="366"/>
      <c r="K44" s="363" t="s">
        <v>105</v>
      </c>
      <c r="L44" s="363"/>
      <c r="M44" s="130" t="s">
        <v>0</v>
      </c>
      <c r="O44" s="373" t="s">
        <v>22</v>
      </c>
      <c r="P44" s="363"/>
      <c r="Q44" s="130" t="s">
        <v>0</v>
      </c>
    </row>
    <row r="45" spans="1:17" ht="15" customHeight="1" x14ac:dyDescent="0.25">
      <c r="A45" s="364"/>
      <c r="B45" s="339"/>
      <c r="C45" s="368" t="str">
        <f>C5</f>
        <v>jan-maio</v>
      </c>
      <c r="D45" s="369"/>
      <c r="E45" s="370" t="str">
        <f>C25</f>
        <v>jan-maio</v>
      </c>
      <c r="F45" s="370"/>
      <c r="G45" s="131" t="str">
        <f>G25</f>
        <v>2025 /2024</v>
      </c>
      <c r="I45" s="371" t="str">
        <f>C5</f>
        <v>jan-maio</v>
      </c>
      <c r="J45" s="369"/>
      <c r="K45" s="359" t="str">
        <f>C25</f>
        <v>jan-maio</v>
      </c>
      <c r="L45" s="360"/>
      <c r="M45" s="131" t="str">
        <f>G45</f>
        <v>2025 /2024</v>
      </c>
      <c r="O45" s="371" t="str">
        <f>C5</f>
        <v>jan-maio</v>
      </c>
      <c r="P45" s="369"/>
      <c r="Q45" s="131" t="str">
        <f>Q25</f>
        <v>2025 /2024</v>
      </c>
    </row>
    <row r="46" spans="1:17" ht="15.75" customHeight="1" x14ac:dyDescent="0.25">
      <c r="A46" s="364"/>
      <c r="B46" s="339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70" customFormat="1" ht="15.75" customHeight="1" x14ac:dyDescent="0.25">
      <c r="A47" s="23" t="s">
        <v>114</v>
      </c>
      <c r="B47" s="15"/>
      <c r="C47" s="78">
        <f>C48+C49</f>
        <v>406093.35000000009</v>
      </c>
      <c r="D47" s="210">
        <f>D48+D49</f>
        <v>392329.25</v>
      </c>
      <c r="E47" s="216">
        <f>C47/$C$60</f>
        <v>0.54341361079488426</v>
      </c>
      <c r="F47" s="217">
        <f>D47/$D$60</f>
        <v>0.52562406471883083</v>
      </c>
      <c r="G47" s="53">
        <f>(D47-C47)/C47</f>
        <v>-3.3893931038270118E-2</v>
      </c>
      <c r="H47"/>
      <c r="I47" s="78">
        <f>I48+I49</f>
        <v>126554.81100000002</v>
      </c>
      <c r="J47" s="210">
        <f>J48+J49</f>
        <v>126583.43200000009</v>
      </c>
      <c r="K47" s="216">
        <f>I47/$I$60</f>
        <v>0.60535223150586615</v>
      </c>
      <c r="L47" s="217">
        <f>J47/$J$60</f>
        <v>0.6101368172303212</v>
      </c>
      <c r="M47" s="53">
        <f>(J47-I47)/I47</f>
        <v>2.2615497406947208E-4</v>
      </c>
      <c r="N47"/>
      <c r="O47" s="63">
        <f t="shared" ref="O47" si="26">(I47/C47)*10</f>
        <v>3.1163970303872244</v>
      </c>
      <c r="P47" s="237">
        <f t="shared" ref="P47" si="27">(J47/D47)*10</f>
        <v>3.2264592048642839</v>
      </c>
      <c r="Q47" s="53">
        <f>(P47-O47)/O47</f>
        <v>3.5317122113732703E-2</v>
      </c>
    </row>
    <row r="48" spans="1:17" ht="20.100000000000001" customHeight="1" x14ac:dyDescent="0.25">
      <c r="A48" s="8" t="s">
        <v>4</v>
      </c>
      <c r="C48" s="19">
        <v>212915.39000000016</v>
      </c>
      <c r="D48" s="140">
        <v>208657.72999999995</v>
      </c>
      <c r="E48" s="214">
        <f>C48/$C$60</f>
        <v>0.28491262138053003</v>
      </c>
      <c r="F48" s="215">
        <f>D48/$D$60</f>
        <v>0.27954970009909869</v>
      </c>
      <c r="G48" s="52">
        <f>(D48-C48)/C48</f>
        <v>-1.9996957476865359E-2</v>
      </c>
      <c r="I48" s="19">
        <v>74979.650000000023</v>
      </c>
      <c r="J48" s="140">
        <v>78139.314000000013</v>
      </c>
      <c r="K48" s="214">
        <f>I48/$I$60</f>
        <v>0.35865170266050833</v>
      </c>
      <c r="L48" s="215">
        <f>J48/$J$60</f>
        <v>0.37663437932794125</v>
      </c>
      <c r="M48" s="52">
        <f>(J48-I48)/I48</f>
        <v>4.2140287397980501E-2</v>
      </c>
      <c r="O48" s="27">
        <f t="shared" ref="O48:O60" si="28">(I48/C48)*10</f>
        <v>3.5215702350121321</v>
      </c>
      <c r="P48" s="143">
        <f t="shared" ref="P48:P60" si="29">(J48/D48)*10</f>
        <v>3.7448559418335488</v>
      </c>
      <c r="Q48" s="52">
        <f>(P48-O48)/O48</f>
        <v>6.3405155064484311E-2</v>
      </c>
    </row>
    <row r="49" spans="1:17" ht="20.100000000000001" customHeight="1" x14ac:dyDescent="0.25">
      <c r="A49" s="8" t="s">
        <v>5</v>
      </c>
      <c r="C49" s="19">
        <v>193177.9599999999</v>
      </c>
      <c r="D49" s="140">
        <v>183671.52000000008</v>
      </c>
      <c r="E49" s="214">
        <f>C49/$C$60</f>
        <v>0.25850098941435423</v>
      </c>
      <c r="F49" s="215">
        <f>D49/$D$60</f>
        <v>0.24607436461973223</v>
      </c>
      <c r="G49" s="52">
        <f>(D49-C49)/C49</f>
        <v>-4.9210789885139238E-2</v>
      </c>
      <c r="I49" s="19">
        <v>51575.160999999986</v>
      </c>
      <c r="J49" s="140">
        <v>48444.118000000082</v>
      </c>
      <c r="K49" s="214">
        <f>I49/$I$60</f>
        <v>0.24670052884535784</v>
      </c>
      <c r="L49" s="215">
        <f>J49/$J$60</f>
        <v>0.23350243790238001</v>
      </c>
      <c r="M49" s="52">
        <f>(J49-I49)/I49</f>
        <v>-6.0708351448479317E-2</v>
      </c>
      <c r="O49" s="27">
        <f t="shared" si="28"/>
        <v>2.6698263611438913</v>
      </c>
      <c r="P49" s="143">
        <f t="shared" si="29"/>
        <v>2.6375410842138214</v>
      </c>
      <c r="Q49" s="52">
        <f>(P49-O49)/O49</f>
        <v>-1.2092650443468243E-2</v>
      </c>
    </row>
    <row r="50" spans="1:17" ht="20.100000000000001" customHeight="1" x14ac:dyDescent="0.25">
      <c r="A50" s="23" t="s">
        <v>38</v>
      </c>
      <c r="B50" s="15"/>
      <c r="C50" s="78">
        <f>C51+C52</f>
        <v>282171.57999999984</v>
      </c>
      <c r="D50" s="210">
        <f>D51+D52</f>
        <v>295924.16000000015</v>
      </c>
      <c r="E50" s="216">
        <f>C50/$C$60</f>
        <v>0.37758775698123948</v>
      </c>
      <c r="F50" s="217">
        <f>D50/$D$60</f>
        <v>0.39646511145346858</v>
      </c>
      <c r="G50" s="53">
        <f>(D50-C50)/C50</f>
        <v>4.8738359830569455E-2</v>
      </c>
      <c r="I50" s="78">
        <f>I51+I52</f>
        <v>38069.165000000008</v>
      </c>
      <c r="J50" s="210">
        <f>J51+J52</f>
        <v>37681.436000000002</v>
      </c>
      <c r="K50" s="216">
        <f>I50/$I$60</f>
        <v>0.18209702027301847</v>
      </c>
      <c r="L50" s="217">
        <f>J50/$J$60</f>
        <v>0.18162591317407187</v>
      </c>
      <c r="M50" s="53">
        <f>(J50-I50)/I50</f>
        <v>-1.0184856957067657E-2</v>
      </c>
      <c r="O50" s="63">
        <f t="shared" si="28"/>
        <v>1.3491495139234089</v>
      </c>
      <c r="P50" s="237">
        <f t="shared" si="29"/>
        <v>1.2733477388260552</v>
      </c>
      <c r="Q50" s="53">
        <f>(P50-O50)/O50</f>
        <v>-5.6184858916724111E-2</v>
      </c>
    </row>
    <row r="51" spans="1:17" ht="20.100000000000001" customHeight="1" x14ac:dyDescent="0.25">
      <c r="A51" s="8"/>
      <c r="B51" t="s">
        <v>6</v>
      </c>
      <c r="C51" s="31">
        <v>276563.73999999982</v>
      </c>
      <c r="D51" s="141">
        <v>291951.04000000015</v>
      </c>
      <c r="E51" s="214">
        <f t="shared" ref="E51:E57" si="30">C51/$C$60</f>
        <v>0.37008362872314315</v>
      </c>
      <c r="F51" s="215">
        <f t="shared" ref="F51:F57" si="31">D51/$D$60</f>
        <v>0.39114211429224321</v>
      </c>
      <c r="G51" s="52">
        <f t="shared" ref="G51:G59" si="32">(D51-C51)/C51</f>
        <v>5.56374454583249E-2</v>
      </c>
      <c r="I51" s="31">
        <v>36737.921000000009</v>
      </c>
      <c r="J51" s="141">
        <v>36609.337</v>
      </c>
      <c r="K51" s="214">
        <f t="shared" ref="K51:K58" si="33">I51/$I$60</f>
        <v>0.1757292534555342</v>
      </c>
      <c r="L51" s="215">
        <f t="shared" ref="L51:L58" si="34">J51/$J$60</f>
        <v>0.17645835639921834</v>
      </c>
      <c r="M51" s="52">
        <f t="shared" ref="M51:M58" si="35">(J51-I51)/I51</f>
        <v>-3.5000347461145065E-3</v>
      </c>
      <c r="O51" s="27">
        <f t="shared" si="28"/>
        <v>1.3283708486152246</v>
      </c>
      <c r="P51" s="143">
        <f t="shared" si="29"/>
        <v>1.2539546699336979</v>
      </c>
      <c r="Q51" s="52">
        <f t="shared" ref="Q51:Q58" si="36">(P51-O51)/O51</f>
        <v>-5.6020635170594656E-2</v>
      </c>
    </row>
    <row r="52" spans="1:17" ht="20.100000000000001" customHeight="1" x14ac:dyDescent="0.25">
      <c r="A52" s="8"/>
      <c r="B52" t="s">
        <v>39</v>
      </c>
      <c r="C52" s="31">
        <v>5607.840000000002</v>
      </c>
      <c r="D52" s="141">
        <v>3973.1200000000013</v>
      </c>
      <c r="E52" s="218">
        <f t="shared" si="30"/>
        <v>7.5041282580962827E-3</v>
      </c>
      <c r="F52" s="219">
        <f t="shared" si="31"/>
        <v>5.3229971612253789E-3</v>
      </c>
      <c r="G52" s="52">
        <f t="shared" si="32"/>
        <v>-0.29150617706639281</v>
      </c>
      <c r="I52" s="31">
        <v>1331.2440000000001</v>
      </c>
      <c r="J52" s="141">
        <v>1072.0989999999999</v>
      </c>
      <c r="K52" s="218">
        <f t="shared" si="33"/>
        <v>6.3677668174842864E-3</v>
      </c>
      <c r="L52" s="219">
        <f t="shared" si="34"/>
        <v>5.1675567748535184E-3</v>
      </c>
      <c r="M52" s="52">
        <f t="shared" si="35"/>
        <v>-0.19466378815604066</v>
      </c>
      <c r="O52" s="27">
        <f t="shared" si="28"/>
        <v>2.3738979714114521</v>
      </c>
      <c r="P52" s="143">
        <f t="shared" si="29"/>
        <v>2.6983806177512877</v>
      </c>
      <c r="Q52" s="52">
        <f t="shared" si="36"/>
        <v>0.13668769687978943</v>
      </c>
    </row>
    <row r="53" spans="1:17" ht="20.100000000000001" customHeight="1" x14ac:dyDescent="0.25">
      <c r="A53" s="23" t="s">
        <v>128</v>
      </c>
      <c r="B53" s="15"/>
      <c r="C53" s="78">
        <f>SUM(C54:C56)</f>
        <v>47516.450000000004</v>
      </c>
      <c r="D53" s="210">
        <f>SUM(D54:D56)</f>
        <v>44312.280000000013</v>
      </c>
      <c r="E53" s="216">
        <f>C53/$C$60</f>
        <v>6.3584113521323551E-2</v>
      </c>
      <c r="F53" s="217">
        <f>D53/$D$60</f>
        <v>5.9367484658762917E-2</v>
      </c>
      <c r="G53" s="53">
        <f>(D53-C53)/C53</f>
        <v>-6.7432857463046808E-2</v>
      </c>
      <c r="I53" s="78">
        <f>SUM(I54:I56)</f>
        <v>39478.529999999992</v>
      </c>
      <c r="J53" s="210">
        <f>SUM(J54:J56)</f>
        <v>37992.787999999993</v>
      </c>
      <c r="K53" s="216">
        <f t="shared" si="33"/>
        <v>0.18883846487725603</v>
      </c>
      <c r="L53" s="217">
        <f t="shared" si="34"/>
        <v>0.18312664131295098</v>
      </c>
      <c r="M53" s="53">
        <f t="shared" si="35"/>
        <v>-3.7634177361720374E-2</v>
      </c>
      <c r="O53" s="63">
        <f t="shared" si="28"/>
        <v>8.3083921462988055</v>
      </c>
      <c r="P53" s="237">
        <f t="shared" si="29"/>
        <v>8.5738734274110886</v>
      </c>
      <c r="Q53" s="53">
        <f t="shared" si="36"/>
        <v>3.1953388385808051E-2</v>
      </c>
    </row>
    <row r="54" spans="1:17" ht="20.100000000000001" customHeight="1" x14ac:dyDescent="0.25">
      <c r="A54" s="8"/>
      <c r="B54" s="3" t="s">
        <v>7</v>
      </c>
      <c r="C54" s="31">
        <v>42487.200000000004</v>
      </c>
      <c r="D54" s="141">
        <v>40125.330000000016</v>
      </c>
      <c r="E54" s="214">
        <f>C54/$C$60</f>
        <v>5.6854225178925986E-2</v>
      </c>
      <c r="F54" s="215">
        <f>D54/$D$60</f>
        <v>5.3758008236154849E-2</v>
      </c>
      <c r="G54" s="52">
        <f>(D54-C54)/C54</f>
        <v>-5.5590154211150364E-2</v>
      </c>
      <c r="I54" s="31">
        <v>35246.381999999991</v>
      </c>
      <c r="J54" s="141">
        <v>34405.680999999997</v>
      </c>
      <c r="K54" s="214">
        <f t="shared" si="33"/>
        <v>0.16859474426624671</v>
      </c>
      <c r="L54" s="215">
        <f t="shared" si="34"/>
        <v>0.16583665309360326</v>
      </c>
      <c r="M54" s="52">
        <f t="shared" si="35"/>
        <v>-2.3852121900057539E-2</v>
      </c>
      <c r="O54" s="27">
        <f t="shared" si="28"/>
        <v>8.295764842117153</v>
      </c>
      <c r="P54" s="143">
        <f t="shared" si="29"/>
        <v>8.5745540285899171</v>
      </c>
      <c r="Q54" s="52">
        <f t="shared" si="36"/>
        <v>3.3606206513637694E-2</v>
      </c>
    </row>
    <row r="55" spans="1:17" ht="20.100000000000001" customHeight="1" x14ac:dyDescent="0.25">
      <c r="A55" s="8"/>
      <c r="B55" s="3" t="s">
        <v>8</v>
      </c>
      <c r="C55" s="31">
        <v>4236.2100000000009</v>
      </c>
      <c r="D55" s="141">
        <v>3705.7499999999995</v>
      </c>
      <c r="E55" s="214">
        <f t="shared" si="30"/>
        <v>5.6686822677234107E-3</v>
      </c>
      <c r="F55" s="215">
        <f t="shared" si="31"/>
        <v>4.964787554921809E-3</v>
      </c>
      <c r="G55" s="52">
        <f t="shared" si="32"/>
        <v>-0.12522042108394091</v>
      </c>
      <c r="I55" s="31">
        <v>3676.9999999999986</v>
      </c>
      <c r="J55" s="141">
        <v>3234.083000000001</v>
      </c>
      <c r="K55" s="214">
        <f t="shared" si="33"/>
        <v>1.7588269759630622E-2</v>
      </c>
      <c r="L55" s="215">
        <f t="shared" si="34"/>
        <v>1.558839950143466E-2</v>
      </c>
      <c r="M55" s="52">
        <f t="shared" si="35"/>
        <v>-0.12045607832472065</v>
      </c>
      <c r="O55" s="27">
        <f t="shared" si="28"/>
        <v>8.6799285210128811</v>
      </c>
      <c r="P55" s="143">
        <f t="shared" si="29"/>
        <v>8.727202320717808</v>
      </c>
      <c r="Q55" s="52">
        <f t="shared" si="36"/>
        <v>5.4463351386458596E-3</v>
      </c>
    </row>
    <row r="56" spans="1:17" ht="20.100000000000001" customHeight="1" x14ac:dyDescent="0.25">
      <c r="A56" s="32"/>
      <c r="B56" s="33" t="s">
        <v>9</v>
      </c>
      <c r="C56" s="211">
        <v>793.04000000000019</v>
      </c>
      <c r="D56" s="212">
        <v>481.2000000000001</v>
      </c>
      <c r="E56" s="218">
        <f t="shared" si="30"/>
        <v>1.0612060746741482E-3</v>
      </c>
      <c r="F56" s="219">
        <f t="shared" si="31"/>
        <v>6.4468886768626467E-4</v>
      </c>
      <c r="G56" s="52">
        <f t="shared" si="32"/>
        <v>-0.39322102289922328</v>
      </c>
      <c r="I56" s="211">
        <v>555.14800000000025</v>
      </c>
      <c r="J56" s="212">
        <v>353.024</v>
      </c>
      <c r="K56" s="218">
        <f t="shared" si="33"/>
        <v>2.655450851378686E-3</v>
      </c>
      <c r="L56" s="219">
        <f t="shared" si="34"/>
        <v>1.7015887179130738E-3</v>
      </c>
      <c r="M56" s="52">
        <f t="shared" si="35"/>
        <v>-0.36409029664161657</v>
      </c>
      <c r="O56" s="27">
        <f t="shared" si="28"/>
        <v>7.0002521940885725</v>
      </c>
      <c r="P56" s="143">
        <f t="shared" si="29"/>
        <v>7.3363258520365733</v>
      </c>
      <c r="Q56" s="52">
        <f t="shared" si="36"/>
        <v>4.8008792916318259E-2</v>
      </c>
    </row>
    <row r="57" spans="1:17" ht="20.100000000000001" customHeight="1" x14ac:dyDescent="0.25">
      <c r="A57" s="8" t="s">
        <v>129</v>
      </c>
      <c r="B57" s="3"/>
      <c r="C57" s="19">
        <v>426.61999999999995</v>
      </c>
      <c r="D57" s="140">
        <v>256.27999999999997</v>
      </c>
      <c r="E57" s="214">
        <f t="shared" si="30"/>
        <v>5.7088133710466685E-4</v>
      </c>
      <c r="F57" s="215">
        <f t="shared" si="31"/>
        <v>3.43351751892427E-4</v>
      </c>
      <c r="G57" s="54">
        <f t="shared" si="32"/>
        <v>-0.39927804603628519</v>
      </c>
      <c r="I57" s="19">
        <v>615.77199999999982</v>
      </c>
      <c r="J57" s="140">
        <v>390.67599999999993</v>
      </c>
      <c r="K57" s="214">
        <f t="shared" si="33"/>
        <v>2.9454348780057842E-3</v>
      </c>
      <c r="L57" s="215">
        <f t="shared" si="34"/>
        <v>1.8830727484800125E-3</v>
      </c>
      <c r="M57" s="54">
        <f t="shared" si="35"/>
        <v>-0.36555088571744082</v>
      </c>
      <c r="O57" s="238">
        <f t="shared" si="28"/>
        <v>14.433734939759033</v>
      </c>
      <c r="P57" s="239">
        <f t="shared" si="29"/>
        <v>15.244108006867487</v>
      </c>
      <c r="Q57" s="54">
        <f t="shared" si="36"/>
        <v>5.6144377771286905E-2</v>
      </c>
    </row>
    <row r="58" spans="1:17" ht="20.100000000000001" customHeight="1" x14ac:dyDescent="0.25">
      <c r="A58" s="8" t="s">
        <v>10</v>
      </c>
      <c r="C58" s="19">
        <v>4854.3799999999992</v>
      </c>
      <c r="D58" s="140">
        <v>4506.3600000000051</v>
      </c>
      <c r="E58" s="214">
        <f>C58/$C$60</f>
        <v>6.4958861403922753E-3</v>
      </c>
      <c r="F58" s="215">
        <f>D58/$D$60</f>
        <v>6.037406745192599E-3</v>
      </c>
      <c r="G58" s="52">
        <f t="shared" si="32"/>
        <v>-7.169195654233787E-2</v>
      </c>
      <c r="I58" s="19">
        <v>2938.0630000000001</v>
      </c>
      <c r="J58" s="140">
        <v>3112.0199999999995</v>
      </c>
      <c r="K58" s="214">
        <f t="shared" si="33"/>
        <v>1.4053697202825576E-2</v>
      </c>
      <c r="L58" s="215">
        <f t="shared" si="34"/>
        <v>1.500005133339332E-2</v>
      </c>
      <c r="M58" s="52">
        <f t="shared" si="35"/>
        <v>5.92080564644119E-2</v>
      </c>
      <c r="O58" s="27">
        <f t="shared" si="28"/>
        <v>6.052395980537165</v>
      </c>
      <c r="P58" s="143">
        <f t="shared" si="29"/>
        <v>6.9058397464916164</v>
      </c>
      <c r="Q58" s="52">
        <f t="shared" si="36"/>
        <v>0.1410092414142913</v>
      </c>
    </row>
    <row r="59" spans="1:17" ht="20.100000000000001" customHeight="1" thickBot="1" x14ac:dyDescent="0.3">
      <c r="A59" s="8" t="s">
        <v>11</v>
      </c>
      <c r="B59" s="10"/>
      <c r="C59" s="21">
        <v>6238.2800000000025</v>
      </c>
      <c r="D59" s="142">
        <v>9078.2300000000014</v>
      </c>
      <c r="E59" s="220">
        <f>C59/$C$60</f>
        <v>8.3477512250557939E-3</v>
      </c>
      <c r="F59" s="221">
        <f>D59/$D$60</f>
        <v>1.2162580671852614E-2</v>
      </c>
      <c r="G59" s="55">
        <f t="shared" si="32"/>
        <v>0.45524567669293425</v>
      </c>
      <c r="I59" s="21">
        <v>1403.4499999999998</v>
      </c>
      <c r="J59" s="142">
        <v>1706.9379999999996</v>
      </c>
      <c r="K59" s="220">
        <f>I59/$I$60</f>
        <v>6.7131512630279038E-3</v>
      </c>
      <c r="L59" s="221">
        <f>J59/$J$60</f>
        <v>8.2275042007826822E-3</v>
      </c>
      <c r="M59" s="55">
        <f>(J59-I59)/I59</f>
        <v>0.21624425522818758</v>
      </c>
      <c r="O59" s="240">
        <f t="shared" si="28"/>
        <v>2.2497387100290451</v>
      </c>
      <c r="P59" s="241">
        <f t="shared" si="29"/>
        <v>1.8802541905195169</v>
      </c>
      <c r="Q59" s="55">
        <f>(P59-O59)/O59</f>
        <v>-0.16423441436217187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747300.65999999992</v>
      </c>
      <c r="D60" s="226">
        <f>D48+D49+D50+D53+D57+D58+D59</f>
        <v>746406.56000000017</v>
      </c>
      <c r="E60" s="222">
        <f>E48+E49+E50+E53+E57+E58+E59</f>
        <v>1</v>
      </c>
      <c r="F60" s="223">
        <f>F48+F49+F50+F53+F57+F58+F59</f>
        <v>1.0000000000000002</v>
      </c>
      <c r="G60" s="55">
        <f>(D60-C60)/C60</f>
        <v>-1.1964394625313779E-3</v>
      </c>
      <c r="H60" s="1"/>
      <c r="I60" s="213">
        <f>I48+I49+I50+I53+I57+I58+I59</f>
        <v>209059.79100000003</v>
      </c>
      <c r="J60" s="226">
        <f>J48+J49+J50+J53+J57+J58+J59</f>
        <v>207467.29000000007</v>
      </c>
      <c r="K60" s="222">
        <f>K48+K49+K50+K53+K57+K58+K59</f>
        <v>0.99999999999999978</v>
      </c>
      <c r="L60" s="223">
        <f>L48+L49+L50+L53+L57+L58+L59</f>
        <v>1</v>
      </c>
      <c r="M60" s="55">
        <f>(J60-I60)/I60</f>
        <v>-7.6174428013273962E-3</v>
      </c>
      <c r="N60" s="1"/>
      <c r="O60" s="24">
        <f t="shared" si="28"/>
        <v>2.7975325352984441</v>
      </c>
      <c r="P60" s="242">
        <f t="shared" si="29"/>
        <v>2.779548052203614</v>
      </c>
      <c r="Q60" s="55">
        <f>(P60-O60)/O60</f>
        <v>-6.4286948830468323E-3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O45:P45"/>
    <mergeCell ref="O4:P4"/>
    <mergeCell ref="O5:P5"/>
    <mergeCell ref="O24:P24"/>
    <mergeCell ref="O25:P25"/>
    <mergeCell ref="O44:P44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49C5C-411A-41B6-AF46-E45E50D54CDD}">
  <sheetPr>
    <pageSetUpPr fitToPage="1"/>
  </sheetPr>
  <dimension ref="A1:T69"/>
  <sheetViews>
    <sheetView showGridLines="0" tabSelected="1" topLeftCell="A9" workbookViewId="0">
      <selection activeCell="E41" sqref="E41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220</v>
      </c>
    </row>
    <row r="3" spans="1:20" ht="8.25" customHeight="1" thickBot="1" x14ac:dyDescent="0.3">
      <c r="Q3" s="10"/>
    </row>
    <row r="4" spans="1:20" x14ac:dyDescent="0.25">
      <c r="A4" s="350" t="s">
        <v>3</v>
      </c>
      <c r="B4" s="338"/>
      <c r="C4" s="365" t="s">
        <v>1</v>
      </c>
      <c r="D4" s="366"/>
      <c r="E4" s="363" t="s">
        <v>104</v>
      </c>
      <c r="F4" s="363"/>
      <c r="G4" s="130" t="s">
        <v>0</v>
      </c>
      <c r="I4" s="367">
        <v>1000</v>
      </c>
      <c r="J4" s="363"/>
      <c r="K4" s="361" t="s">
        <v>104</v>
      </c>
      <c r="L4" s="362"/>
      <c r="M4" s="130" t="s">
        <v>0</v>
      </c>
      <c r="O4" s="373" t="s">
        <v>22</v>
      </c>
      <c r="P4" s="363"/>
      <c r="Q4" s="130" t="s">
        <v>0</v>
      </c>
    </row>
    <row r="5" spans="1:20" x14ac:dyDescent="0.25">
      <c r="A5" s="364"/>
      <c r="B5" s="339"/>
      <c r="C5" s="368" t="s">
        <v>77</v>
      </c>
      <c r="D5" s="369"/>
      <c r="E5" s="370" t="str">
        <f>C5</f>
        <v>maio</v>
      </c>
      <c r="F5" s="370"/>
      <c r="G5" s="131" t="s">
        <v>150</v>
      </c>
      <c r="I5" s="371" t="str">
        <f>C5</f>
        <v>maio</v>
      </c>
      <c r="J5" s="370"/>
      <c r="K5" s="372" t="str">
        <f>C5</f>
        <v>maio</v>
      </c>
      <c r="L5" s="360"/>
      <c r="M5" s="131" t="str">
        <f>G5</f>
        <v>2025 /2024</v>
      </c>
      <c r="O5" s="371" t="str">
        <f>C5</f>
        <v>maio</v>
      </c>
      <c r="P5" s="369"/>
      <c r="Q5" s="131" t="str">
        <f>G5</f>
        <v>2025 /2024</v>
      </c>
    </row>
    <row r="6" spans="1:20" ht="19.5" customHeight="1" x14ac:dyDescent="0.25">
      <c r="A6" s="364"/>
      <c r="B6" s="339"/>
      <c r="C6" s="139">
        <v>2024</v>
      </c>
      <c r="D6" s="137">
        <v>2025</v>
      </c>
      <c r="E6" s="68">
        <f>C6</f>
        <v>2024</v>
      </c>
      <c r="F6" s="137">
        <f>D6</f>
        <v>2025</v>
      </c>
      <c r="G6" s="131" t="s">
        <v>1</v>
      </c>
      <c r="I6" s="16">
        <f>C6</f>
        <v>2024</v>
      </c>
      <c r="J6" s="138">
        <f>D6</f>
        <v>2025</v>
      </c>
      <c r="K6" s="136">
        <f>E6</f>
        <v>2024</v>
      </c>
      <c r="L6" s="137">
        <f>D6</f>
        <v>2025</v>
      </c>
      <c r="M6" s="260">
        <v>1000</v>
      </c>
      <c r="O6" s="16">
        <f>C6</f>
        <v>2024</v>
      </c>
      <c r="P6" s="138">
        <f>D6</f>
        <v>2025</v>
      </c>
      <c r="Q6" s="131"/>
    </row>
    <row r="7" spans="1:20" ht="19.5" customHeight="1" x14ac:dyDescent="0.25">
      <c r="A7" s="23" t="s">
        <v>114</v>
      </c>
      <c r="B7" s="15"/>
      <c r="C7" s="78">
        <f>C8+C9</f>
        <v>145657.24</v>
      </c>
      <c r="D7" s="210">
        <f>D8+D9</f>
        <v>151677.38</v>
      </c>
      <c r="E7" s="216">
        <f t="shared" ref="E7:E19" si="0">C7/$C$20</f>
        <v>0.45835745503765185</v>
      </c>
      <c r="F7" s="217">
        <f t="shared" ref="F7:F19" si="1">D7/$D$20</f>
        <v>0.48485412057681243</v>
      </c>
      <c r="G7" s="53">
        <f t="shared" ref="G7:G20" si="2">(D7-C7)/C7</f>
        <v>4.1330866903698124E-2</v>
      </c>
      <c r="I7" s="224">
        <f>I8+I9</f>
        <v>41032.128000000012</v>
      </c>
      <c r="J7" s="225">
        <f>J8+J9</f>
        <v>44205.484000000004</v>
      </c>
      <c r="K7" s="229">
        <f t="shared" ref="K7:K19" si="3">I7/$I$20</f>
        <v>0.49928810416826769</v>
      </c>
      <c r="L7" s="230">
        <f t="shared" ref="L7:L19" si="4">J7/$J$20</f>
        <v>0.53218895280771483</v>
      </c>
      <c r="M7" s="53">
        <f t="shared" ref="M7:M20" si="5">(J7-I7)/I7</f>
        <v>7.7338323764246195E-2</v>
      </c>
      <c r="O7" s="63">
        <f t="shared" ref="O7:O20" si="6">(I7/C7)*10</f>
        <v>2.8170331938185851</v>
      </c>
      <c r="P7" s="237">
        <f t="shared" ref="P7:P20" si="7">(J7/D7)*10</f>
        <v>2.9144414282472439</v>
      </c>
      <c r="Q7" s="53">
        <f t="shared" ref="Q7:Q20" si="8">(P7-O7)/O7</f>
        <v>3.4578305517450669E-2</v>
      </c>
    </row>
    <row r="8" spans="1:20" ht="20.100000000000001" customHeight="1" x14ac:dyDescent="0.25">
      <c r="A8" s="8" t="s">
        <v>4</v>
      </c>
      <c r="C8" s="19">
        <v>77289.199999999968</v>
      </c>
      <c r="D8" s="140">
        <v>79739.460000000006</v>
      </c>
      <c r="E8" s="214">
        <f t="shared" si="0"/>
        <v>0.24321538025776177</v>
      </c>
      <c r="F8" s="215">
        <f t="shared" si="1"/>
        <v>0.25489631844623051</v>
      </c>
      <c r="G8" s="52">
        <f t="shared" si="2"/>
        <v>3.170248883414551E-2</v>
      </c>
      <c r="I8" s="19">
        <v>24546.489000000012</v>
      </c>
      <c r="J8" s="140">
        <v>26349.638000000006</v>
      </c>
      <c r="K8" s="227">
        <f t="shared" si="3"/>
        <v>0.29868716428251635</v>
      </c>
      <c r="L8" s="228">
        <f t="shared" si="4"/>
        <v>0.31722277385498987</v>
      </c>
      <c r="M8" s="52">
        <f t="shared" si="5"/>
        <v>7.3458530056986687E-2</v>
      </c>
      <c r="O8" s="27">
        <f t="shared" si="6"/>
        <v>3.1759274258240504</v>
      </c>
      <c r="P8" s="143">
        <f t="shared" si="7"/>
        <v>3.3044665715067549</v>
      </c>
      <c r="Q8" s="52">
        <f t="shared" si="8"/>
        <v>4.0472948039532983E-2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68368.040000000008</v>
      </c>
      <c r="D9" s="140">
        <v>71937.919999999998</v>
      </c>
      <c r="E9" s="214">
        <f t="shared" si="0"/>
        <v>0.21514207477989003</v>
      </c>
      <c r="F9" s="215">
        <f t="shared" si="1"/>
        <v>0.22995780213058195</v>
      </c>
      <c r="G9" s="52">
        <f t="shared" si="2"/>
        <v>5.2215625897714626E-2</v>
      </c>
      <c r="I9" s="19">
        <v>16485.638999999999</v>
      </c>
      <c r="J9" s="140">
        <v>17855.845999999998</v>
      </c>
      <c r="K9" s="227">
        <f t="shared" si="3"/>
        <v>0.20060093988575131</v>
      </c>
      <c r="L9" s="228">
        <f t="shared" si="4"/>
        <v>0.21496617895272499</v>
      </c>
      <c r="M9" s="52">
        <f t="shared" si="5"/>
        <v>8.3115188922916403E-2</v>
      </c>
      <c r="O9" s="27">
        <f t="shared" si="6"/>
        <v>2.4113078274585606</v>
      </c>
      <c r="P9" s="143">
        <f t="shared" si="7"/>
        <v>2.4821187490547403</v>
      </c>
      <c r="Q9" s="52">
        <f t="shared" si="8"/>
        <v>2.93661890820518E-2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122344.02999999997</v>
      </c>
      <c r="D10" s="210">
        <f>D11+D12</f>
        <v>111306.63000000002</v>
      </c>
      <c r="E10" s="216">
        <f t="shared" si="0"/>
        <v>0.38499492527697299</v>
      </c>
      <c r="F10" s="217">
        <f t="shared" si="1"/>
        <v>0.35580439352933613</v>
      </c>
      <c r="G10" s="53">
        <f t="shared" si="2"/>
        <v>-9.0216089824734017E-2</v>
      </c>
      <c r="I10" s="224">
        <f>I11+I12</f>
        <v>15170.384</v>
      </c>
      <c r="J10" s="225">
        <f>J11+J12</f>
        <v>15068.028999999991</v>
      </c>
      <c r="K10" s="229">
        <f t="shared" si="3"/>
        <v>0.18459662308678262</v>
      </c>
      <c r="L10" s="230">
        <f t="shared" si="4"/>
        <v>0.18140370489747998</v>
      </c>
      <c r="M10" s="53">
        <f t="shared" si="5"/>
        <v>-6.7470276296241844E-3</v>
      </c>
      <c r="O10" s="63">
        <f t="shared" si="6"/>
        <v>1.2399774635509395</v>
      </c>
      <c r="P10" s="237">
        <f t="shared" si="7"/>
        <v>1.3537404735009932</v>
      </c>
      <c r="Q10" s="53">
        <f t="shared" si="8"/>
        <v>9.174603030628406E-2</v>
      </c>
      <c r="T10" s="2"/>
    </row>
    <row r="11" spans="1:20" ht="20.100000000000001" customHeight="1" x14ac:dyDescent="0.25">
      <c r="A11" s="8"/>
      <c r="B11" t="s">
        <v>6</v>
      </c>
      <c r="C11" s="19">
        <v>119335.74999999997</v>
      </c>
      <c r="D11" s="140">
        <v>109207.91000000002</v>
      </c>
      <c r="E11" s="214">
        <f t="shared" si="0"/>
        <v>0.37552840260470027</v>
      </c>
      <c r="F11" s="215">
        <f t="shared" si="1"/>
        <v>0.34909559463040363</v>
      </c>
      <c r="G11" s="52">
        <f t="shared" si="2"/>
        <v>-8.4868448893143544E-2</v>
      </c>
      <c r="I11" s="19">
        <v>14504.224</v>
      </c>
      <c r="J11" s="140">
        <v>14582.970999999992</v>
      </c>
      <c r="K11" s="227">
        <f t="shared" si="3"/>
        <v>0.17649063932028791</v>
      </c>
      <c r="L11" s="228">
        <f t="shared" si="4"/>
        <v>0.17556410117159377</v>
      </c>
      <c r="M11" s="52">
        <f t="shared" si="5"/>
        <v>5.4292459906846524E-3</v>
      </c>
      <c r="O11" s="27">
        <f t="shared" si="6"/>
        <v>1.2154131515493054</v>
      </c>
      <c r="P11" s="143">
        <f t="shared" si="7"/>
        <v>1.3353401781977139</v>
      </c>
      <c r="Q11" s="52">
        <f t="shared" si="8"/>
        <v>9.8671819122193721E-2</v>
      </c>
    </row>
    <row r="12" spans="1:20" ht="20.100000000000001" customHeight="1" x14ac:dyDescent="0.25">
      <c r="A12" s="8"/>
      <c r="B12" t="s">
        <v>39</v>
      </c>
      <c r="C12" s="19">
        <v>3008.2799999999988</v>
      </c>
      <c r="D12" s="140">
        <v>2098.7199999999998</v>
      </c>
      <c r="E12" s="218">
        <f t="shared" si="0"/>
        <v>9.466522672272706E-3</v>
      </c>
      <c r="F12" s="219">
        <f t="shared" si="1"/>
        <v>6.7087988989325085E-3</v>
      </c>
      <c r="G12" s="52">
        <f t="shared" si="2"/>
        <v>-0.30235217466459219</v>
      </c>
      <c r="I12" s="19">
        <v>666.15999999999985</v>
      </c>
      <c r="J12" s="140">
        <v>485.05799999999994</v>
      </c>
      <c r="K12" s="231">
        <f t="shared" si="3"/>
        <v>8.1059837664947103E-3</v>
      </c>
      <c r="L12" s="232">
        <f t="shared" si="4"/>
        <v>5.8396037258862379E-3</v>
      </c>
      <c r="M12" s="52">
        <f t="shared" si="5"/>
        <v>-0.27185961330611258</v>
      </c>
      <c r="O12" s="27">
        <f t="shared" si="6"/>
        <v>2.2144215299107799</v>
      </c>
      <c r="P12" s="143">
        <f t="shared" si="7"/>
        <v>2.311208736753831</v>
      </c>
      <c r="Q12" s="52">
        <f t="shared" si="8"/>
        <v>4.3707670619943212E-2</v>
      </c>
    </row>
    <row r="13" spans="1:20" ht="20.100000000000001" customHeight="1" x14ac:dyDescent="0.25">
      <c r="A13" s="23" t="s">
        <v>128</v>
      </c>
      <c r="B13" s="15"/>
      <c r="C13" s="313">
        <f>SUM(C14:C16)</f>
        <v>44549.530000000006</v>
      </c>
      <c r="D13" s="312">
        <f>SUM(D14:D16)</f>
        <v>42487.80999999999</v>
      </c>
      <c r="E13" s="216">
        <f t="shared" si="0"/>
        <v>0.14018945569697411</v>
      </c>
      <c r="F13" s="217">
        <f t="shared" si="1"/>
        <v>0.13581715185734811</v>
      </c>
      <c r="G13" s="53">
        <f t="shared" si="2"/>
        <v>-4.6279276122554273E-2</v>
      </c>
      <c r="I13" s="224">
        <f>SUM(I14:I16)</f>
        <v>24125.425999999996</v>
      </c>
      <c r="J13" s="225">
        <f>SUM(J14:J16)</f>
        <v>21896.261000000006</v>
      </c>
      <c r="K13" s="229">
        <f t="shared" si="3"/>
        <v>0.29356357559110335</v>
      </c>
      <c r="L13" s="230">
        <f t="shared" si="4"/>
        <v>0.2636086557042201</v>
      </c>
      <c r="M13" s="53">
        <f t="shared" si="5"/>
        <v>-9.2398990177416568E-2</v>
      </c>
      <c r="O13" s="63">
        <f t="shared" si="6"/>
        <v>5.4154165038329225</v>
      </c>
      <c r="P13" s="237">
        <f t="shared" si="7"/>
        <v>5.153539568172615</v>
      </c>
      <c r="Q13" s="53">
        <f t="shared" si="8"/>
        <v>-4.8357672115331526E-2</v>
      </c>
    </row>
    <row r="14" spans="1:20" ht="20.100000000000001" customHeight="1" x14ac:dyDescent="0.25">
      <c r="A14" s="8"/>
      <c r="B14" s="3" t="s">
        <v>7</v>
      </c>
      <c r="C14" s="31">
        <v>41910.880000000005</v>
      </c>
      <c r="D14" s="141">
        <v>40380.37999999999</v>
      </c>
      <c r="E14" s="214">
        <f t="shared" si="0"/>
        <v>0.13188609296172593</v>
      </c>
      <c r="F14" s="215">
        <f t="shared" si="1"/>
        <v>0.12908051044564128</v>
      </c>
      <c r="G14" s="52">
        <f t="shared" si="2"/>
        <v>-3.6517963831826351E-2</v>
      </c>
      <c r="I14" s="31">
        <v>22695.817999999996</v>
      </c>
      <c r="J14" s="141">
        <v>20708.070000000003</v>
      </c>
      <c r="K14" s="227">
        <f t="shared" si="3"/>
        <v>0.27616778593028468</v>
      </c>
      <c r="L14" s="228">
        <f t="shared" si="4"/>
        <v>0.24930404761474517</v>
      </c>
      <c r="M14" s="52">
        <f t="shared" si="5"/>
        <v>-8.758212636354383E-2</v>
      </c>
      <c r="O14" s="27">
        <f t="shared" si="6"/>
        <v>5.4152568497726588</v>
      </c>
      <c r="P14" s="143">
        <f t="shared" si="7"/>
        <v>5.1282504027946265</v>
      </c>
      <c r="Q14" s="52">
        <f t="shared" si="8"/>
        <v>-5.2999600007907516E-2</v>
      </c>
      <c r="S14" s="119"/>
    </row>
    <row r="15" spans="1:20" ht="20.100000000000001" customHeight="1" x14ac:dyDescent="0.25">
      <c r="A15" s="8"/>
      <c r="B15" s="3" t="s">
        <v>8</v>
      </c>
      <c r="C15" s="31">
        <v>1413.71</v>
      </c>
      <c r="D15" s="141">
        <v>1641.1100000000006</v>
      </c>
      <c r="E15" s="214">
        <f t="shared" si="0"/>
        <v>4.4486941930334447E-3</v>
      </c>
      <c r="F15" s="215">
        <f t="shared" si="1"/>
        <v>5.2459961124052441E-3</v>
      </c>
      <c r="G15" s="52">
        <f t="shared" si="2"/>
        <v>0.16085335747784238</v>
      </c>
      <c r="I15" s="31">
        <v>1110.5730000000005</v>
      </c>
      <c r="J15" s="141">
        <v>1031.634</v>
      </c>
      <c r="K15" s="227">
        <f t="shared" si="3"/>
        <v>1.3513700476623237E-2</v>
      </c>
      <c r="L15" s="228">
        <f t="shared" si="4"/>
        <v>1.2419821444344644E-2</v>
      </c>
      <c r="M15" s="52">
        <f t="shared" si="5"/>
        <v>-7.1079523813383269E-2</v>
      </c>
      <c r="O15" s="27">
        <f t="shared" si="6"/>
        <v>7.855734202912906</v>
      </c>
      <c r="P15" s="143">
        <f t="shared" si="7"/>
        <v>6.2861965377092313</v>
      </c>
      <c r="Q15" s="52">
        <f t="shared" si="8"/>
        <v>-0.19979515913632748</v>
      </c>
    </row>
    <row r="16" spans="1:20" ht="20.100000000000001" customHeight="1" x14ac:dyDescent="0.25">
      <c r="A16" s="32"/>
      <c r="B16" s="33" t="s">
        <v>9</v>
      </c>
      <c r="C16" s="211">
        <v>1224.9400000000003</v>
      </c>
      <c r="D16" s="212">
        <v>466.32000000000005</v>
      </c>
      <c r="E16" s="218">
        <f t="shared" si="0"/>
        <v>3.8546685422147322E-3</v>
      </c>
      <c r="F16" s="219">
        <f t="shared" si="1"/>
        <v>1.4906452993015782E-3</v>
      </c>
      <c r="G16" s="52">
        <f t="shared" si="2"/>
        <v>-0.61931196630039032</v>
      </c>
      <c r="I16" s="211">
        <v>319.03499999999991</v>
      </c>
      <c r="J16" s="212">
        <v>156.5570000000001</v>
      </c>
      <c r="K16" s="231">
        <f t="shared" si="3"/>
        <v>3.882089184195448E-3</v>
      </c>
      <c r="L16" s="232">
        <f t="shared" si="4"/>
        <v>1.8847866451302164E-3</v>
      </c>
      <c r="M16" s="52">
        <f t="shared" si="5"/>
        <v>-0.50927954613130177</v>
      </c>
      <c r="O16" s="27">
        <f t="shared" si="6"/>
        <v>2.6044949140366045</v>
      </c>
      <c r="P16" s="143">
        <f t="shared" si="7"/>
        <v>3.3572868416538015</v>
      </c>
      <c r="Q16" s="52">
        <f t="shared" si="8"/>
        <v>0.28903566812901715</v>
      </c>
    </row>
    <row r="17" spans="1:17" ht="20.100000000000001" customHeight="1" x14ac:dyDescent="0.25">
      <c r="A17" s="8" t="s">
        <v>129</v>
      </c>
      <c r="B17" s="3"/>
      <c r="C17" s="19">
        <v>53.769999999999996</v>
      </c>
      <c r="D17" s="140">
        <v>277.77</v>
      </c>
      <c r="E17" s="214">
        <f t="shared" si="0"/>
        <v>1.6920463656577964E-4</v>
      </c>
      <c r="F17" s="215">
        <f t="shared" si="1"/>
        <v>8.8792362495067616E-4</v>
      </c>
      <c r="G17" s="54">
        <f t="shared" si="2"/>
        <v>4.1658917612051329</v>
      </c>
      <c r="I17" s="31">
        <v>112.343</v>
      </c>
      <c r="J17" s="141">
        <v>136.10899999999998</v>
      </c>
      <c r="K17" s="227">
        <f t="shared" si="3"/>
        <v>1.367014732615761E-3</v>
      </c>
      <c r="L17" s="228">
        <f t="shared" si="4"/>
        <v>1.6386135751325615E-3</v>
      </c>
      <c r="M17" s="54">
        <f t="shared" si="5"/>
        <v>0.21154856110305026</v>
      </c>
      <c r="O17" s="238">
        <f t="shared" si="6"/>
        <v>20.893249023619124</v>
      </c>
      <c r="P17" s="239">
        <f t="shared" si="7"/>
        <v>4.9000612017136476</v>
      </c>
      <c r="Q17" s="54">
        <f t="shared" si="8"/>
        <v>-0.76547155513370413</v>
      </c>
    </row>
    <row r="18" spans="1:17" ht="20.100000000000001" customHeight="1" x14ac:dyDescent="0.25">
      <c r="A18" s="8" t="s">
        <v>10</v>
      </c>
      <c r="C18" s="19">
        <v>1169.7400000000002</v>
      </c>
      <c r="D18" s="140">
        <v>1838.3600000000006</v>
      </c>
      <c r="E18" s="214">
        <f t="shared" si="0"/>
        <v>3.6809639497201994E-3</v>
      </c>
      <c r="F18" s="215">
        <f t="shared" si="1"/>
        <v>5.8765283333849071E-3</v>
      </c>
      <c r="G18" s="52">
        <f t="shared" si="2"/>
        <v>0.57159710704943001</v>
      </c>
      <c r="I18" s="19">
        <v>703.46600000000012</v>
      </c>
      <c r="J18" s="140">
        <v>801.40800000000002</v>
      </c>
      <c r="K18" s="227">
        <f t="shared" si="3"/>
        <v>8.5599315123708556E-3</v>
      </c>
      <c r="L18" s="228">
        <f t="shared" si="4"/>
        <v>9.648135156527753E-3</v>
      </c>
      <c r="M18" s="52">
        <f t="shared" si="5"/>
        <v>0.13922776651607879</v>
      </c>
      <c r="O18" s="27">
        <f t="shared" si="6"/>
        <v>6.013866329269753</v>
      </c>
      <c r="P18" s="143">
        <f t="shared" si="7"/>
        <v>4.3593637807611119</v>
      </c>
      <c r="Q18" s="52">
        <f t="shared" si="8"/>
        <v>-0.27511461976733737</v>
      </c>
    </row>
    <row r="19" spans="1:17" ht="20.100000000000001" customHeight="1" thickBot="1" x14ac:dyDescent="0.3">
      <c r="A19" s="8" t="s">
        <v>11</v>
      </c>
      <c r="B19" s="10"/>
      <c r="C19" s="21">
        <v>4006.5800000000004</v>
      </c>
      <c r="D19" s="142">
        <v>5243.010000000002</v>
      </c>
      <c r="E19" s="220">
        <f t="shared" si="0"/>
        <v>1.2607995402114961E-2</v>
      </c>
      <c r="F19" s="221">
        <f t="shared" si="1"/>
        <v>1.6759882078167716E-2</v>
      </c>
      <c r="G19" s="55">
        <f t="shared" si="2"/>
        <v>0.30859985324141825</v>
      </c>
      <c r="I19" s="21">
        <v>1037.518</v>
      </c>
      <c r="J19" s="142">
        <v>956.22200000000021</v>
      </c>
      <c r="K19" s="233">
        <f t="shared" si="3"/>
        <v>1.2624750908859825E-2</v>
      </c>
      <c r="L19" s="234">
        <f t="shared" si="4"/>
        <v>1.1511937858924896E-2</v>
      </c>
      <c r="M19" s="55">
        <f t="shared" si="5"/>
        <v>-7.8356230928041559E-2</v>
      </c>
      <c r="O19" s="240">
        <f t="shared" si="6"/>
        <v>2.5895352145720292</v>
      </c>
      <c r="P19" s="241">
        <f t="shared" si="7"/>
        <v>1.8238035021867207</v>
      </c>
      <c r="Q19" s="55">
        <f t="shared" si="8"/>
        <v>-0.29570237472590633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317780.89</v>
      </c>
      <c r="D20" s="145">
        <f>D8+D9+D10+D13+D17+D18+D19</f>
        <v>312830.96000000002</v>
      </c>
      <c r="E20" s="222">
        <f>E8+E9+E10+E13+E17+E18+E19</f>
        <v>0.99999999999999978</v>
      </c>
      <c r="F20" s="223">
        <f>F8+F9+F10+F13+F17+F18+F19</f>
        <v>1</v>
      </c>
      <c r="G20" s="55">
        <f t="shared" si="2"/>
        <v>-1.5576550245044606E-2</v>
      </c>
      <c r="H20" s="1"/>
      <c r="I20" s="213">
        <f>I8+I9+I10+I13+I17+I18+I19</f>
        <v>82181.264999999999</v>
      </c>
      <c r="J20" s="226">
        <f>J8+J9+J10+J13+J17+J18+J19</f>
        <v>83063.512999999992</v>
      </c>
      <c r="K20" s="235">
        <f>K8+K9+K10+K13+K17+K18+K19</f>
        <v>1</v>
      </c>
      <c r="L20" s="236">
        <f>L8+L9+L10+L13+L17+L18+L19</f>
        <v>1</v>
      </c>
      <c r="M20" s="55">
        <f t="shared" si="5"/>
        <v>1.0735390846076564E-2</v>
      </c>
      <c r="N20" s="1"/>
      <c r="O20" s="24">
        <f t="shared" si="6"/>
        <v>2.5860983962880839</v>
      </c>
      <c r="P20" s="242">
        <f t="shared" si="7"/>
        <v>2.6552203464772148</v>
      </c>
      <c r="Q20" s="55">
        <f t="shared" si="8"/>
        <v>2.6728275416103283E-2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50" t="s">
        <v>2</v>
      </c>
      <c r="B24" s="338"/>
      <c r="C24" s="365" t="s">
        <v>1</v>
      </c>
      <c r="D24" s="366"/>
      <c r="E24" s="363" t="s">
        <v>105</v>
      </c>
      <c r="F24" s="363"/>
      <c r="G24" s="130" t="s">
        <v>0</v>
      </c>
      <c r="I24" s="367">
        <v>1000</v>
      </c>
      <c r="J24" s="366"/>
      <c r="K24" s="363" t="s">
        <v>105</v>
      </c>
      <c r="L24" s="363"/>
      <c r="M24" s="130" t="s">
        <v>0</v>
      </c>
      <c r="O24" s="373" t="s">
        <v>22</v>
      </c>
      <c r="P24" s="363"/>
      <c r="Q24" s="130" t="s">
        <v>0</v>
      </c>
    </row>
    <row r="25" spans="1:17" ht="15" customHeight="1" x14ac:dyDescent="0.25">
      <c r="A25" s="364"/>
      <c r="B25" s="339"/>
      <c r="C25" s="368" t="str">
        <f>C5</f>
        <v>maio</v>
      </c>
      <c r="D25" s="369"/>
      <c r="E25" s="370" t="str">
        <f>C5</f>
        <v>maio</v>
      </c>
      <c r="F25" s="370"/>
      <c r="G25" s="131" t="str">
        <f>G5</f>
        <v>2025 /2024</v>
      </c>
      <c r="I25" s="371" t="str">
        <f>C5</f>
        <v>maio</v>
      </c>
      <c r="J25" s="369"/>
      <c r="K25" s="359" t="str">
        <f>C5</f>
        <v>maio</v>
      </c>
      <c r="L25" s="360"/>
      <c r="M25" s="131" t="str">
        <f>G5</f>
        <v>2025 /2024</v>
      </c>
      <c r="O25" s="371" t="str">
        <f>C5</f>
        <v>maio</v>
      </c>
      <c r="P25" s="369"/>
      <c r="Q25" s="131" t="str">
        <f>G5</f>
        <v>2025 /2024</v>
      </c>
    </row>
    <row r="26" spans="1:17" ht="19.5" customHeight="1" x14ac:dyDescent="0.25">
      <c r="A26" s="364"/>
      <c r="B26" s="339"/>
      <c r="C26" s="139">
        <f>C6</f>
        <v>2024</v>
      </c>
      <c r="D26" s="137">
        <f>D6</f>
        <v>2025</v>
      </c>
      <c r="E26" s="68">
        <f>C6</f>
        <v>2024</v>
      </c>
      <c r="F26" s="137">
        <f>D6</f>
        <v>2025</v>
      </c>
      <c r="G26" s="131" t="s">
        <v>1</v>
      </c>
      <c r="I26" s="16">
        <f>C6</f>
        <v>2024</v>
      </c>
      <c r="J26" s="138">
        <f>D6</f>
        <v>2025</v>
      </c>
      <c r="K26" s="136">
        <f>C6</f>
        <v>2024</v>
      </c>
      <c r="L26" s="137">
        <f>D6</f>
        <v>2025</v>
      </c>
      <c r="M26" s="260">
        <v>1000</v>
      </c>
      <c r="O26" s="16">
        <f>C6</f>
        <v>2024</v>
      </c>
      <c r="P26" s="138">
        <f>D6</f>
        <v>2025</v>
      </c>
      <c r="Q26" s="131"/>
    </row>
    <row r="27" spans="1:17" ht="19.5" customHeight="1" x14ac:dyDescent="0.25">
      <c r="A27" s="23" t="s">
        <v>114</v>
      </c>
      <c r="B27" s="15"/>
      <c r="C27" s="78">
        <f>C28+C29</f>
        <v>59585.62000000001</v>
      </c>
      <c r="D27" s="210">
        <f>D28+D29</f>
        <v>57934.479999999996</v>
      </c>
      <c r="E27" s="216">
        <f t="shared" ref="E27:E40" si="9">C27/$C$40</f>
        <v>0.3755342412951142</v>
      </c>
      <c r="F27" s="217">
        <f t="shared" ref="F27:F40" si="10">D27/$D$40</f>
        <v>0.4087936404446495</v>
      </c>
      <c r="G27" s="53">
        <f t="shared" ref="G27:G40" si="11">(D27-C27)/C27</f>
        <v>-2.7710377101052463E-2</v>
      </c>
      <c r="I27" s="78">
        <f>I28+I29</f>
        <v>14424.586999999998</v>
      </c>
      <c r="J27" s="210">
        <f>J28+J29</f>
        <v>14455.142</v>
      </c>
      <c r="K27" s="216">
        <f t="shared" ref="K27:K39" si="12">I27/$I$40</f>
        <v>0.38444042820400753</v>
      </c>
      <c r="L27" s="217">
        <f t="shared" ref="L27:L39" si="13">J27/$J$40</f>
        <v>0.38728451465515212</v>
      </c>
      <c r="M27" s="53">
        <f t="shared" ref="M27:M40" si="14">(J27-I27)/I27</f>
        <v>2.1182582211887323E-3</v>
      </c>
      <c r="O27" s="63">
        <f t="shared" ref="O27:O40" si="15">(I27/C27)*10</f>
        <v>2.4208168011006674</v>
      </c>
      <c r="P27" s="237">
        <f t="shared" ref="P27:P40" si="16">(J27/D27)*10</f>
        <v>2.4950844471202642</v>
      </c>
      <c r="Q27" s="53">
        <f t="shared" ref="Q27:Q40" si="17">(P27-O27)/O27</f>
        <v>3.0678755197762045E-2</v>
      </c>
    </row>
    <row r="28" spans="1:17" ht="20.100000000000001" customHeight="1" x14ac:dyDescent="0.25">
      <c r="A28" s="8" t="s">
        <v>4</v>
      </c>
      <c r="C28" s="19">
        <v>30414.740000000009</v>
      </c>
      <c r="D28" s="140">
        <v>30965.94</v>
      </c>
      <c r="E28" s="214">
        <f t="shared" si="9"/>
        <v>0.19168679137832523</v>
      </c>
      <c r="F28" s="215">
        <f t="shared" si="10"/>
        <v>0.21849992167687687</v>
      </c>
      <c r="G28" s="52">
        <f t="shared" si="11"/>
        <v>1.8122791777933647E-2</v>
      </c>
      <c r="I28" s="19">
        <v>8065.5939999999973</v>
      </c>
      <c r="J28" s="140">
        <v>8303.8939999999984</v>
      </c>
      <c r="K28" s="214">
        <f t="shared" si="12"/>
        <v>0.2149621622497527</v>
      </c>
      <c r="L28" s="215">
        <f t="shared" si="13"/>
        <v>0.22247927813769169</v>
      </c>
      <c r="M28" s="52">
        <f t="shared" si="14"/>
        <v>2.9545251099919134E-2</v>
      </c>
      <c r="O28" s="27">
        <f t="shared" si="15"/>
        <v>2.6518701129781137</v>
      </c>
      <c r="P28" s="143">
        <f t="shared" si="16"/>
        <v>2.6816218077022684</v>
      </c>
      <c r="Q28" s="52">
        <f t="shared" si="17"/>
        <v>1.1219137233966133E-2</v>
      </c>
    </row>
    <row r="29" spans="1:17" ht="20.100000000000001" customHeight="1" x14ac:dyDescent="0.25">
      <c r="A29" s="8" t="s">
        <v>5</v>
      </c>
      <c r="C29" s="19">
        <v>29170.879999999997</v>
      </c>
      <c r="D29" s="140">
        <v>26968.539999999994</v>
      </c>
      <c r="E29" s="214">
        <f t="shared" si="9"/>
        <v>0.18384744991678895</v>
      </c>
      <c r="F29" s="215">
        <f t="shared" si="10"/>
        <v>0.1902937187677726</v>
      </c>
      <c r="G29" s="52">
        <f t="shared" si="11"/>
        <v>-7.5497893789971501E-2</v>
      </c>
      <c r="I29" s="19">
        <v>6358.9930000000004</v>
      </c>
      <c r="J29" s="140">
        <v>6151.2480000000014</v>
      </c>
      <c r="K29" s="214">
        <f t="shared" si="12"/>
        <v>0.16947826595425486</v>
      </c>
      <c r="L29" s="215">
        <f t="shared" si="13"/>
        <v>0.1648052365174604</v>
      </c>
      <c r="M29" s="52">
        <f t="shared" si="14"/>
        <v>-3.2669480843900749E-2</v>
      </c>
      <c r="O29" s="27">
        <f t="shared" si="15"/>
        <v>2.1799112676751613</v>
      </c>
      <c r="P29" s="143">
        <f t="shared" si="16"/>
        <v>2.2808976681718782</v>
      </c>
      <c r="Q29" s="52">
        <f t="shared" si="17"/>
        <v>4.6325922524551755E-2</v>
      </c>
    </row>
    <row r="30" spans="1:17" ht="20.100000000000001" customHeight="1" x14ac:dyDescent="0.25">
      <c r="A30" s="23" t="s">
        <v>38</v>
      </c>
      <c r="B30" s="15"/>
      <c r="C30" s="78">
        <f>C31+C32</f>
        <v>62234.29000000003</v>
      </c>
      <c r="D30" s="210">
        <f>D31+D32</f>
        <v>46088.590000000018</v>
      </c>
      <c r="E30" s="216">
        <f t="shared" si="9"/>
        <v>0.39222730044077952</v>
      </c>
      <c r="F30" s="217">
        <f t="shared" si="10"/>
        <v>0.32520741515347817</v>
      </c>
      <c r="G30" s="53">
        <f t="shared" si="11"/>
        <v>-0.25943414795926817</v>
      </c>
      <c r="I30" s="78">
        <f>I31+I32</f>
        <v>6952.4870000000019</v>
      </c>
      <c r="J30" s="210">
        <f>J31+J32</f>
        <v>7191.2570000000014</v>
      </c>
      <c r="K30" s="216">
        <f t="shared" si="12"/>
        <v>0.18529591726701064</v>
      </c>
      <c r="L30" s="217">
        <f t="shared" si="13"/>
        <v>0.19266932673545967</v>
      </c>
      <c r="M30" s="53">
        <f t="shared" si="14"/>
        <v>3.4343106287001969E-2</v>
      </c>
      <c r="O30" s="63">
        <f t="shared" si="15"/>
        <v>1.1171473154108449</v>
      </c>
      <c r="P30" s="237">
        <f t="shared" si="16"/>
        <v>1.5603117821569286</v>
      </c>
      <c r="Q30" s="53">
        <f t="shared" si="17"/>
        <v>0.39669295233735974</v>
      </c>
    </row>
    <row r="31" spans="1:17" ht="20.100000000000001" customHeight="1" x14ac:dyDescent="0.25">
      <c r="A31" s="8"/>
      <c r="B31" t="s">
        <v>6</v>
      </c>
      <c r="C31" s="31">
        <v>60702.000000000029</v>
      </c>
      <c r="D31" s="141">
        <v>44729.700000000019</v>
      </c>
      <c r="E31" s="214">
        <f t="shared" si="9"/>
        <v>0.38257014888988367</v>
      </c>
      <c r="F31" s="215">
        <f t="shared" si="10"/>
        <v>0.31561890085139366</v>
      </c>
      <c r="G31" s="52">
        <f t="shared" si="11"/>
        <v>-0.26312642087575372</v>
      </c>
      <c r="I31" s="31">
        <v>6652.3500000000022</v>
      </c>
      <c r="J31" s="141">
        <v>6898.8910000000014</v>
      </c>
      <c r="K31" s="214">
        <f t="shared" si="12"/>
        <v>0.17729674219185138</v>
      </c>
      <c r="L31" s="215">
        <f t="shared" si="13"/>
        <v>0.18483620932909534</v>
      </c>
      <c r="M31" s="52">
        <f t="shared" si="14"/>
        <v>3.7060737934714677E-2</v>
      </c>
      <c r="O31" s="27">
        <f t="shared" si="15"/>
        <v>1.0959029356528613</v>
      </c>
      <c r="P31" s="143">
        <f t="shared" si="16"/>
        <v>1.5423512789041729</v>
      </c>
      <c r="Q31" s="52">
        <f t="shared" si="17"/>
        <v>0.40737945736530878</v>
      </c>
    </row>
    <row r="32" spans="1:17" ht="20.100000000000001" customHeight="1" x14ac:dyDescent="0.25">
      <c r="A32" s="8"/>
      <c r="B32" t="s">
        <v>39</v>
      </c>
      <c r="C32" s="31">
        <v>1532.2899999999997</v>
      </c>
      <c r="D32" s="141">
        <v>1358.8899999999994</v>
      </c>
      <c r="E32" s="218">
        <f t="shared" si="9"/>
        <v>9.6571515508958421E-3</v>
      </c>
      <c r="F32" s="219">
        <f t="shared" si="10"/>
        <v>9.58851430208452E-3</v>
      </c>
      <c r="G32" s="52">
        <f t="shared" si="11"/>
        <v>-0.11316395721436566</v>
      </c>
      <c r="I32" s="31">
        <v>300.13700000000006</v>
      </c>
      <c r="J32" s="141">
        <v>292.36599999999993</v>
      </c>
      <c r="K32" s="218">
        <f t="shared" si="12"/>
        <v>7.999175075159258E-3</v>
      </c>
      <c r="L32" s="219">
        <f t="shared" si="13"/>
        <v>7.8331174063643351E-3</v>
      </c>
      <c r="M32" s="52">
        <f t="shared" si="14"/>
        <v>-2.5891509543975341E-2</v>
      </c>
      <c r="O32" s="27">
        <f t="shared" si="15"/>
        <v>1.9587480176728955</v>
      </c>
      <c r="P32" s="143">
        <f t="shared" si="16"/>
        <v>2.1515060085805331</v>
      </c>
      <c r="Q32" s="52">
        <f t="shared" si="17"/>
        <v>9.8408773955848114E-2</v>
      </c>
    </row>
    <row r="33" spans="1:17" ht="20.100000000000001" customHeight="1" x14ac:dyDescent="0.25">
      <c r="A33" s="23" t="s">
        <v>128</v>
      </c>
      <c r="B33" s="15"/>
      <c r="C33" s="313">
        <f>SUM(C34:C36)</f>
        <v>34373.109999999993</v>
      </c>
      <c r="D33" s="312">
        <f>SUM(D34:D36)</f>
        <v>33746.480000000003</v>
      </c>
      <c r="E33" s="216">
        <f t="shared" si="9"/>
        <v>0.21663414402339856</v>
      </c>
      <c r="F33" s="217">
        <f t="shared" si="10"/>
        <v>0.23811979345275142</v>
      </c>
      <c r="G33" s="53">
        <f t="shared" si="11"/>
        <v>-1.8230238695305434E-2</v>
      </c>
      <c r="I33" s="78">
        <f>SUM(I34:I36)</f>
        <v>15402.422999999999</v>
      </c>
      <c r="J33" s="210">
        <f>SUM(J34:J36)</f>
        <v>14868.862999999999</v>
      </c>
      <c r="K33" s="216">
        <f t="shared" si="12"/>
        <v>0.41050146485991279</v>
      </c>
      <c r="L33" s="217">
        <f t="shared" si="13"/>
        <v>0.39836899495203498</v>
      </c>
      <c r="M33" s="53">
        <f t="shared" si="14"/>
        <v>-3.4641302865140083E-2</v>
      </c>
      <c r="O33" s="63">
        <f t="shared" si="15"/>
        <v>4.4809512435738288</v>
      </c>
      <c r="P33" s="237">
        <f t="shared" si="16"/>
        <v>4.4060485715843543</v>
      </c>
      <c r="Q33" s="53">
        <f t="shared" si="17"/>
        <v>-1.671579714171028E-2</v>
      </c>
    </row>
    <row r="34" spans="1:17" ht="20.100000000000001" customHeight="1" x14ac:dyDescent="0.25">
      <c r="A34" s="8"/>
      <c r="B34" s="3" t="s">
        <v>7</v>
      </c>
      <c r="C34" s="31">
        <v>32335.759999999995</v>
      </c>
      <c r="D34" s="141">
        <v>32482.580000000005</v>
      </c>
      <c r="E34" s="214">
        <f t="shared" si="9"/>
        <v>0.20379388681868038</v>
      </c>
      <c r="F34" s="215">
        <f t="shared" si="10"/>
        <v>0.22920154162485909</v>
      </c>
      <c r="G34" s="52">
        <f t="shared" si="11"/>
        <v>4.5404839719249109E-3</v>
      </c>
      <c r="I34" s="31">
        <v>14635.950999999999</v>
      </c>
      <c r="J34" s="141">
        <v>14272.313</v>
      </c>
      <c r="K34" s="214">
        <f t="shared" si="12"/>
        <v>0.39007364783566234</v>
      </c>
      <c r="L34" s="215">
        <f t="shared" si="13"/>
        <v>0.38238613036187524</v>
      </c>
      <c r="M34" s="52">
        <f t="shared" si="14"/>
        <v>-2.4845532756976232E-2</v>
      </c>
      <c r="O34" s="27">
        <f t="shared" si="15"/>
        <v>4.5262430819625088</v>
      </c>
      <c r="P34" s="143">
        <f t="shared" si="16"/>
        <v>4.3938360191832047</v>
      </c>
      <c r="Q34" s="52">
        <f t="shared" si="17"/>
        <v>-2.9253193074618187E-2</v>
      </c>
    </row>
    <row r="35" spans="1:17" ht="20.100000000000001" customHeight="1" x14ac:dyDescent="0.25">
      <c r="A35" s="8"/>
      <c r="B35" s="3" t="s">
        <v>8</v>
      </c>
      <c r="C35" s="31">
        <v>894.66999999999985</v>
      </c>
      <c r="D35" s="141">
        <v>875.04000000000008</v>
      </c>
      <c r="E35" s="214">
        <f t="shared" si="9"/>
        <v>5.6385956823055581E-3</v>
      </c>
      <c r="F35" s="215">
        <f t="shared" si="10"/>
        <v>6.1744023098970792E-3</v>
      </c>
      <c r="G35" s="52">
        <f t="shared" si="11"/>
        <v>-2.1941050890272134E-2</v>
      </c>
      <c r="I35" s="31">
        <v>531.60599999999999</v>
      </c>
      <c r="J35" s="141">
        <v>506.24899999999997</v>
      </c>
      <c r="K35" s="214">
        <f t="shared" si="12"/>
        <v>1.4168228059203336E-2</v>
      </c>
      <c r="L35" s="215">
        <f t="shared" si="13"/>
        <v>1.3563505516559857E-2</v>
      </c>
      <c r="M35" s="52">
        <f t="shared" si="14"/>
        <v>-4.7698859681794464E-2</v>
      </c>
      <c r="O35" s="27">
        <f t="shared" si="15"/>
        <v>5.9419227201090923</v>
      </c>
      <c r="P35" s="143">
        <f t="shared" si="16"/>
        <v>5.7854383799597722</v>
      </c>
      <c r="Q35" s="52">
        <f t="shared" si="17"/>
        <v>-2.6335640418165367E-2</v>
      </c>
    </row>
    <row r="36" spans="1:17" ht="20.100000000000001" customHeight="1" x14ac:dyDescent="0.25">
      <c r="A36" s="32"/>
      <c r="B36" s="33" t="s">
        <v>9</v>
      </c>
      <c r="C36" s="211">
        <v>1142.6799999999998</v>
      </c>
      <c r="D36" s="212">
        <v>388.86000000000007</v>
      </c>
      <c r="E36" s="218">
        <f t="shared" si="9"/>
        <v>7.201661522412639E-3</v>
      </c>
      <c r="F36" s="219">
        <f t="shared" si="10"/>
        <v>2.7438495179952669E-3</v>
      </c>
      <c r="G36" s="52">
        <f t="shared" si="11"/>
        <v>-0.65969475268666622</v>
      </c>
      <c r="I36" s="211">
        <v>234.86599999999999</v>
      </c>
      <c r="J36" s="212">
        <v>90.300999999999988</v>
      </c>
      <c r="K36" s="218">
        <f t="shared" si="12"/>
        <v>6.2595889650471411E-3</v>
      </c>
      <c r="L36" s="219">
        <f t="shared" si="13"/>
        <v>2.4193590735998916E-3</v>
      </c>
      <c r="M36" s="52">
        <f t="shared" si="14"/>
        <v>-0.61552119080667278</v>
      </c>
      <c r="O36" s="27">
        <f t="shared" si="15"/>
        <v>2.0553960863933911</v>
      </c>
      <c r="P36" s="143">
        <f t="shared" si="16"/>
        <v>2.322198220439232</v>
      </c>
      <c r="Q36" s="52">
        <f t="shared" si="17"/>
        <v>0.12980570305259229</v>
      </c>
    </row>
    <row r="37" spans="1:17" ht="20.100000000000001" customHeight="1" x14ac:dyDescent="0.25">
      <c r="A37" s="8" t="s">
        <v>129</v>
      </c>
      <c r="B37" s="3"/>
      <c r="C37" s="19">
        <v>0.45</v>
      </c>
      <c r="D37" s="140">
        <v>240.81</v>
      </c>
      <c r="E37" s="214">
        <f t="shared" si="9"/>
        <v>2.8360938189919205E-6</v>
      </c>
      <c r="F37" s="215">
        <f t="shared" si="10"/>
        <v>1.699188403097362E-3</v>
      </c>
      <c r="G37" s="54"/>
      <c r="I37" s="19">
        <v>0.13600000000000001</v>
      </c>
      <c r="J37" s="140">
        <v>59.923000000000002</v>
      </c>
      <c r="K37" s="214">
        <f t="shared" si="12"/>
        <v>3.6246374496368623E-6</v>
      </c>
      <c r="L37" s="215">
        <f t="shared" si="13"/>
        <v>1.6054667585887901E-3</v>
      </c>
      <c r="M37" s="54"/>
      <c r="O37" s="238"/>
      <c r="P37" s="239">
        <f t="shared" si="16"/>
        <v>2.4883933391470454</v>
      </c>
      <c r="Q37" s="54"/>
    </row>
    <row r="38" spans="1:17" ht="20.100000000000001" customHeight="1" x14ac:dyDescent="0.25">
      <c r="A38" s="8" t="s">
        <v>10</v>
      </c>
      <c r="C38" s="19">
        <v>283.67000000000007</v>
      </c>
      <c r="D38" s="140">
        <v>562.71999999999991</v>
      </c>
      <c r="E38" s="214">
        <f t="shared" si="9"/>
        <v>1.7878105191854185E-3</v>
      </c>
      <c r="F38" s="215">
        <f t="shared" si="10"/>
        <v>3.9706295344501784E-3</v>
      </c>
      <c r="G38" s="52">
        <f t="shared" si="11"/>
        <v>0.98371346987696895</v>
      </c>
      <c r="I38" s="19">
        <v>137.26999999999998</v>
      </c>
      <c r="J38" s="140">
        <v>172.76399999999998</v>
      </c>
      <c r="K38" s="214">
        <f t="shared" si="12"/>
        <v>3.658485166997441E-3</v>
      </c>
      <c r="L38" s="215">
        <f t="shared" si="13"/>
        <v>4.6287211768575292E-3</v>
      </c>
      <c r="M38" s="52">
        <f t="shared" si="14"/>
        <v>0.25857070008013405</v>
      </c>
      <c r="O38" s="27">
        <f t="shared" si="15"/>
        <v>4.8390735714033895</v>
      </c>
      <c r="P38" s="143">
        <f t="shared" si="16"/>
        <v>3.0701592266135913</v>
      </c>
      <c r="Q38" s="52">
        <f t="shared" si="17"/>
        <v>-0.36554814029760491</v>
      </c>
    </row>
    <row r="39" spans="1:17" ht="20.100000000000001" customHeight="1" thickBot="1" x14ac:dyDescent="0.3">
      <c r="A39" s="8" t="s">
        <v>11</v>
      </c>
      <c r="B39" s="10"/>
      <c r="C39" s="21">
        <v>2191.7999999999997</v>
      </c>
      <c r="D39" s="142">
        <v>3147.52</v>
      </c>
      <c r="E39" s="220">
        <f t="shared" si="9"/>
        <v>1.3813667627703313E-2</v>
      </c>
      <c r="F39" s="221">
        <f t="shared" si="10"/>
        <v>2.2209333011573476E-2</v>
      </c>
      <c r="G39" s="55">
        <f t="shared" si="11"/>
        <v>0.43604343461994727</v>
      </c>
      <c r="I39" s="21">
        <v>604.09100000000001</v>
      </c>
      <c r="J39" s="142">
        <v>576.39900000000011</v>
      </c>
      <c r="K39" s="220">
        <f t="shared" si="12"/>
        <v>1.6100079864621922E-2</v>
      </c>
      <c r="L39" s="221">
        <f t="shared" si="13"/>
        <v>1.5442975721906784E-2</v>
      </c>
      <c r="M39" s="55">
        <f t="shared" si="14"/>
        <v>-4.5840775644728847E-2</v>
      </c>
      <c r="O39" s="240">
        <f t="shared" si="15"/>
        <v>2.7561410712656271</v>
      </c>
      <c r="P39" s="241">
        <f t="shared" si="16"/>
        <v>1.8312798647824322</v>
      </c>
      <c r="Q39" s="55">
        <f t="shared" si="17"/>
        <v>-0.33556381279804964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158668.94000000003</v>
      </c>
      <c r="D40" s="226">
        <f>D28+D29+D30+D33+D37+D38+D39</f>
        <v>141720.6</v>
      </c>
      <c r="E40" s="222">
        <f t="shared" si="9"/>
        <v>1</v>
      </c>
      <c r="F40" s="223">
        <f t="shared" si="10"/>
        <v>1</v>
      </c>
      <c r="G40" s="55">
        <f t="shared" si="11"/>
        <v>-0.10681573848038578</v>
      </c>
      <c r="H40" s="1"/>
      <c r="I40" s="213">
        <f>I28+I29+I30+I33+I37+I38+I39</f>
        <v>37520.993999999999</v>
      </c>
      <c r="J40" s="226">
        <f>J28+J29+J30+J33+J37+J38+J39</f>
        <v>37324.348000000005</v>
      </c>
      <c r="K40" s="222">
        <f>K28+K29+K30+K33+K37+K38+K39</f>
        <v>1</v>
      </c>
      <c r="L40" s="223">
        <f>L28+L29+L30+L33+L37+L38+L39</f>
        <v>0.99999999999999989</v>
      </c>
      <c r="M40" s="55">
        <f t="shared" si="14"/>
        <v>-5.2409592347151934E-3</v>
      </c>
      <c r="N40" s="1"/>
      <c r="O40" s="24">
        <f t="shared" si="15"/>
        <v>2.364734648129621</v>
      </c>
      <c r="P40" s="242">
        <f t="shared" si="16"/>
        <v>2.6336572100315694</v>
      </c>
      <c r="Q40" s="55">
        <f t="shared" si="17"/>
        <v>0.11372208806372919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50" t="s">
        <v>15</v>
      </c>
      <c r="B44" s="338"/>
      <c r="C44" s="365" t="s">
        <v>1</v>
      </c>
      <c r="D44" s="366"/>
      <c r="E44" s="363" t="s">
        <v>105</v>
      </c>
      <c r="F44" s="363"/>
      <c r="G44" s="130" t="s">
        <v>0</v>
      </c>
      <c r="I44" s="367">
        <v>1000</v>
      </c>
      <c r="J44" s="366"/>
      <c r="K44" s="363" t="s">
        <v>105</v>
      </c>
      <c r="L44" s="363"/>
      <c r="M44" s="130" t="s">
        <v>0</v>
      </c>
      <c r="O44" s="373" t="s">
        <v>22</v>
      </c>
      <c r="P44" s="363"/>
      <c r="Q44" s="130" t="s">
        <v>0</v>
      </c>
    </row>
    <row r="45" spans="1:17" ht="15" customHeight="1" x14ac:dyDescent="0.25">
      <c r="A45" s="364"/>
      <c r="B45" s="339"/>
      <c r="C45" s="368" t="str">
        <f>C5</f>
        <v>maio</v>
      </c>
      <c r="D45" s="369"/>
      <c r="E45" s="370" t="str">
        <f>C25</f>
        <v>maio</v>
      </c>
      <c r="F45" s="370"/>
      <c r="G45" s="131" t="str">
        <f>G25</f>
        <v>2025 /2024</v>
      </c>
      <c r="I45" s="371" t="str">
        <f>C5</f>
        <v>maio</v>
      </c>
      <c r="J45" s="369"/>
      <c r="K45" s="359" t="str">
        <f>C25</f>
        <v>maio</v>
      </c>
      <c r="L45" s="360"/>
      <c r="M45" s="131" t="str">
        <f>G45</f>
        <v>2025 /2024</v>
      </c>
      <c r="O45" s="371" t="str">
        <f>C5</f>
        <v>maio</v>
      </c>
      <c r="P45" s="369"/>
      <c r="Q45" s="131" t="str">
        <f>Q25</f>
        <v>2025 /2024</v>
      </c>
    </row>
    <row r="46" spans="1:17" ht="15.75" customHeight="1" x14ac:dyDescent="0.25">
      <c r="A46" s="364"/>
      <c r="B46" s="339"/>
      <c r="C46" s="139">
        <f>C6</f>
        <v>2024</v>
      </c>
      <c r="D46" s="137">
        <f>D6</f>
        <v>2025</v>
      </c>
      <c r="E46" s="68">
        <f>C26</f>
        <v>2024</v>
      </c>
      <c r="F46" s="137">
        <f>D26</f>
        <v>2025</v>
      </c>
      <c r="G46" s="131" t="s">
        <v>1</v>
      </c>
      <c r="I46" s="16">
        <f>C6</f>
        <v>2024</v>
      </c>
      <c r="J46" s="138">
        <f>D6</f>
        <v>2025</v>
      </c>
      <c r="K46" s="136">
        <f>C26</f>
        <v>2024</v>
      </c>
      <c r="L46" s="137">
        <f>D26</f>
        <v>2025</v>
      </c>
      <c r="M46" s="260">
        <v>1000</v>
      </c>
      <c r="O46" s="16">
        <f>O26</f>
        <v>2024</v>
      </c>
      <c r="P46" s="138">
        <f>P26</f>
        <v>2025</v>
      </c>
      <c r="Q46" s="131"/>
    </row>
    <row r="47" spans="1:17" s="270" customFormat="1" ht="18.75" customHeight="1" x14ac:dyDescent="0.25">
      <c r="A47" s="23" t="s">
        <v>114</v>
      </c>
      <c r="B47" s="15"/>
      <c r="C47" s="78">
        <f>C48+C49</f>
        <v>86071.62000000001</v>
      </c>
      <c r="D47" s="210">
        <f>D48+D49</f>
        <v>93742.899999999965</v>
      </c>
      <c r="E47" s="216">
        <f t="shared" ref="E47:E59" si="18">C47/$C$60</f>
        <v>0.54095006691829239</v>
      </c>
      <c r="F47" s="217">
        <f t="shared" ref="F47:F59" si="19">D47/$D$60</f>
        <v>0.54785052173345883</v>
      </c>
      <c r="G47" s="53">
        <f t="shared" ref="G47:G60" si="20">(D47-C47)/C47</f>
        <v>8.9126706340602796E-2</v>
      </c>
      <c r="H47"/>
      <c r="I47" s="78">
        <f>I48+I49</f>
        <v>26607.540999999997</v>
      </c>
      <c r="J47" s="210">
        <f>J48+J49</f>
        <v>29750.342000000004</v>
      </c>
      <c r="K47" s="216">
        <f t="shared" ref="K47:K59" si="21">I47/$I$60</f>
        <v>0.5957765236131235</v>
      </c>
      <c r="L47" s="217">
        <f t="shared" ref="L47:L59" si="22">J47/$J$60</f>
        <v>0.65043474230454368</v>
      </c>
      <c r="M47" s="53">
        <f t="shared" ref="M47:M60" si="23">(J47-I47)/I47</f>
        <v>0.11811692782884398</v>
      </c>
      <c r="N47"/>
      <c r="O47" s="63">
        <f t="shared" ref="O47:O60" si="24">(I47/C47)*10</f>
        <v>3.0913256890017866</v>
      </c>
      <c r="P47" s="237">
        <f t="shared" ref="P47:P60" si="25">(J47/D47)*10</f>
        <v>3.1736101614095591</v>
      </c>
      <c r="Q47" s="53">
        <f t="shared" ref="Q47:Q60" si="26">(P47-O47)/O47</f>
        <v>2.6617859354166846E-2</v>
      </c>
    </row>
    <row r="48" spans="1:17" ht="20.100000000000001" customHeight="1" x14ac:dyDescent="0.25">
      <c r="A48" s="8" t="s">
        <v>4</v>
      </c>
      <c r="C48" s="19">
        <v>46874.460000000014</v>
      </c>
      <c r="D48" s="140">
        <v>48773.519999999982</v>
      </c>
      <c r="E48" s="214">
        <f t="shared" si="18"/>
        <v>0.29460049983675018</v>
      </c>
      <c r="F48" s="215">
        <f t="shared" si="19"/>
        <v>0.28504130316831772</v>
      </c>
      <c r="G48" s="52">
        <f t="shared" si="20"/>
        <v>4.0513746718361512E-2</v>
      </c>
      <c r="I48" s="19">
        <v>16480.894999999997</v>
      </c>
      <c r="J48" s="140">
        <v>18045.744000000006</v>
      </c>
      <c r="K48" s="214">
        <f t="shared" si="21"/>
        <v>0.36902810106100781</v>
      </c>
      <c r="L48" s="215">
        <f t="shared" si="22"/>
        <v>0.39453592998472986</v>
      </c>
      <c r="M48" s="52">
        <f t="shared" si="23"/>
        <v>9.4949273082560723E-2</v>
      </c>
      <c r="O48" s="27">
        <f t="shared" si="24"/>
        <v>3.5159647705808221</v>
      </c>
      <c r="P48" s="143">
        <f t="shared" si="25"/>
        <v>3.6999060145751246</v>
      </c>
      <c r="Q48" s="52">
        <f t="shared" si="26"/>
        <v>5.2316008833022565E-2</v>
      </c>
    </row>
    <row r="49" spans="1:17" ht="20.100000000000001" customHeight="1" x14ac:dyDescent="0.25">
      <c r="A49" s="8" t="s">
        <v>5</v>
      </c>
      <c r="C49" s="19">
        <v>39197.159999999996</v>
      </c>
      <c r="D49" s="140">
        <v>44969.379999999976</v>
      </c>
      <c r="E49" s="214">
        <f t="shared" si="18"/>
        <v>0.24634956708154218</v>
      </c>
      <c r="F49" s="215">
        <f t="shared" si="19"/>
        <v>0.26280921856514111</v>
      </c>
      <c r="G49" s="52">
        <f t="shared" si="20"/>
        <v>0.14726117912624231</v>
      </c>
      <c r="I49" s="19">
        <v>10126.646000000002</v>
      </c>
      <c r="J49" s="140">
        <v>11704.598</v>
      </c>
      <c r="K49" s="214">
        <f t="shared" si="21"/>
        <v>0.22674842255211577</v>
      </c>
      <c r="L49" s="215">
        <f t="shared" si="22"/>
        <v>0.25589881231981387</v>
      </c>
      <c r="M49" s="52">
        <f t="shared" si="23"/>
        <v>0.15582177949145226</v>
      </c>
      <c r="O49" s="27">
        <f t="shared" si="24"/>
        <v>2.5835152342669732</v>
      </c>
      <c r="P49" s="143">
        <f t="shared" si="25"/>
        <v>2.6027928337015109</v>
      </c>
      <c r="Q49" s="52">
        <f t="shared" si="26"/>
        <v>7.461771147638482E-3</v>
      </c>
    </row>
    <row r="50" spans="1:17" ht="20.100000000000001" customHeight="1" x14ac:dyDescent="0.25">
      <c r="A50" s="23" t="s">
        <v>38</v>
      </c>
      <c r="B50" s="15"/>
      <c r="C50" s="78">
        <f>C51+C52</f>
        <v>60109.74000000002</v>
      </c>
      <c r="D50" s="210">
        <f>D51+D52</f>
        <v>65218.040000000074</v>
      </c>
      <c r="E50" s="216">
        <f t="shared" si="18"/>
        <v>0.37778268696977196</v>
      </c>
      <c r="F50" s="217">
        <f t="shared" si="19"/>
        <v>0.3811460626931068</v>
      </c>
      <c r="G50" s="53">
        <f t="shared" si="20"/>
        <v>8.4982899609947607E-2</v>
      </c>
      <c r="I50" s="78">
        <f>I51+I52</f>
        <v>8217.8969999999972</v>
      </c>
      <c r="J50" s="210">
        <f>J51+J52</f>
        <v>7876.7720000000008</v>
      </c>
      <c r="K50" s="216">
        <f t="shared" si="21"/>
        <v>0.18400911629040489</v>
      </c>
      <c r="L50" s="217">
        <f t="shared" si="22"/>
        <v>0.1722106645366176</v>
      </c>
      <c r="M50" s="53">
        <f t="shared" si="23"/>
        <v>-4.1510011624628113E-2</v>
      </c>
      <c r="O50" s="63">
        <f t="shared" si="24"/>
        <v>1.367148984507335</v>
      </c>
      <c r="P50" s="237">
        <f t="shared" si="25"/>
        <v>1.2077596934835808</v>
      </c>
      <c r="Q50" s="53">
        <f t="shared" si="26"/>
        <v>-0.11658516579390332</v>
      </c>
    </row>
    <row r="51" spans="1:17" ht="20.100000000000001" customHeight="1" x14ac:dyDescent="0.25">
      <c r="A51" s="8"/>
      <c r="B51" t="s">
        <v>6</v>
      </c>
      <c r="C51" s="31">
        <v>58633.750000000022</v>
      </c>
      <c r="D51" s="141">
        <v>64478.210000000072</v>
      </c>
      <c r="E51" s="214">
        <f t="shared" si="18"/>
        <v>0.3685062624146081</v>
      </c>
      <c r="F51" s="215">
        <f t="shared" si="19"/>
        <v>0.37682236189556306</v>
      </c>
      <c r="G51" s="52">
        <f t="shared" si="20"/>
        <v>9.967740422538296E-2</v>
      </c>
      <c r="I51" s="31">
        <v>7851.8739999999971</v>
      </c>
      <c r="J51" s="141">
        <v>7684.0800000000008</v>
      </c>
      <c r="K51" s="214">
        <f t="shared" si="21"/>
        <v>0.17581339799751769</v>
      </c>
      <c r="L51" s="215">
        <f t="shared" si="22"/>
        <v>0.16799781981153353</v>
      </c>
      <c r="M51" s="52">
        <f t="shared" si="23"/>
        <v>-2.1369930286705606E-2</v>
      </c>
      <c r="O51" s="27">
        <f t="shared" si="24"/>
        <v>1.3391389771249484</v>
      </c>
      <c r="P51" s="143">
        <f t="shared" si="25"/>
        <v>1.1917328350151148</v>
      </c>
      <c r="Q51" s="52">
        <f t="shared" si="26"/>
        <v>-0.11007531303905872</v>
      </c>
    </row>
    <row r="52" spans="1:17" ht="20.100000000000001" customHeight="1" x14ac:dyDescent="0.25">
      <c r="A52" s="8"/>
      <c r="B52" t="s">
        <v>39</v>
      </c>
      <c r="C52" s="31">
        <v>1475.9900000000005</v>
      </c>
      <c r="D52" s="141">
        <v>739.83</v>
      </c>
      <c r="E52" s="218">
        <f t="shared" si="18"/>
        <v>9.2764245551638334E-3</v>
      </c>
      <c r="F52" s="219">
        <f t="shared" si="19"/>
        <v>4.3237007975437608E-3</v>
      </c>
      <c r="G52" s="52">
        <f t="shared" si="20"/>
        <v>-0.4987567666447606</v>
      </c>
      <c r="I52" s="31">
        <v>366.02300000000002</v>
      </c>
      <c r="J52" s="141">
        <v>192.69200000000001</v>
      </c>
      <c r="K52" s="218">
        <f t="shared" si="21"/>
        <v>8.1957182928872069E-3</v>
      </c>
      <c r="L52" s="219">
        <f t="shared" si="22"/>
        <v>4.2128447250840721E-3</v>
      </c>
      <c r="M52" s="52">
        <f t="shared" si="23"/>
        <v>-0.47355220846777391</v>
      </c>
      <c r="O52" s="27">
        <f t="shared" si="24"/>
        <v>2.4798474244405444</v>
      </c>
      <c r="P52" s="143">
        <f t="shared" si="25"/>
        <v>2.6045442872011138</v>
      </c>
      <c r="Q52" s="52">
        <f t="shared" si="26"/>
        <v>5.0284086646460141E-2</v>
      </c>
    </row>
    <row r="53" spans="1:17" ht="20.100000000000001" customHeight="1" x14ac:dyDescent="0.25">
      <c r="A53" s="23" t="s">
        <v>128</v>
      </c>
      <c r="B53" s="15"/>
      <c r="C53" s="78">
        <f>SUM(C54:C56)</f>
        <v>10176.419999999996</v>
      </c>
      <c r="D53" s="210">
        <f>SUM(D54:D56)</f>
        <v>8741.3300000000017</v>
      </c>
      <c r="E53" s="216">
        <f t="shared" si="18"/>
        <v>6.3957609720702899E-2</v>
      </c>
      <c r="F53" s="217">
        <f t="shared" si="19"/>
        <v>5.1085919052475857E-2</v>
      </c>
      <c r="G53" s="53">
        <f t="shared" si="20"/>
        <v>-0.14102110565405077</v>
      </c>
      <c r="I53" s="78">
        <f>SUM(I54:I56)</f>
        <v>8723.0030000000006</v>
      </c>
      <c r="J53" s="210">
        <f>SUM(J54:J56)</f>
        <v>7027.3979999999974</v>
      </c>
      <c r="K53" s="216">
        <f t="shared" si="21"/>
        <v>0.19531907900872345</v>
      </c>
      <c r="L53" s="217">
        <f t="shared" si="22"/>
        <v>0.15364071469166518</v>
      </c>
      <c r="M53" s="53">
        <f t="shared" si="23"/>
        <v>-0.19438317285916365</v>
      </c>
      <c r="O53" s="63">
        <f t="shared" si="24"/>
        <v>8.571779663182145</v>
      </c>
      <c r="P53" s="237">
        <f t="shared" si="25"/>
        <v>8.0392777758075677</v>
      </c>
      <c r="Q53" s="53">
        <f t="shared" si="26"/>
        <v>-6.2122675605137276E-2</v>
      </c>
    </row>
    <row r="54" spans="1:17" ht="20.100000000000001" customHeight="1" x14ac:dyDescent="0.25">
      <c r="A54" s="8"/>
      <c r="B54" s="3" t="s">
        <v>7</v>
      </c>
      <c r="C54" s="31">
        <v>9575.1199999999953</v>
      </c>
      <c r="D54" s="141">
        <v>7897.800000000002</v>
      </c>
      <c r="E54" s="214">
        <f t="shared" si="18"/>
        <v>6.0178509533696196E-2</v>
      </c>
      <c r="F54" s="215">
        <f t="shared" si="19"/>
        <v>4.6156176633606535E-2</v>
      </c>
      <c r="G54" s="52">
        <f t="shared" si="20"/>
        <v>-0.17517482809614857</v>
      </c>
      <c r="I54" s="31">
        <v>8059.8670000000011</v>
      </c>
      <c r="J54" s="141">
        <v>6435.7569999999969</v>
      </c>
      <c r="K54" s="214">
        <f t="shared" si="21"/>
        <v>0.18047062455129306</v>
      </c>
      <c r="L54" s="215">
        <f t="shared" si="22"/>
        <v>0.14070560754661779</v>
      </c>
      <c r="M54" s="52">
        <f t="shared" si="23"/>
        <v>-0.20150580648539287</v>
      </c>
      <c r="O54" s="27">
        <f t="shared" si="24"/>
        <v>8.4175101721962804</v>
      </c>
      <c r="P54" s="143">
        <f t="shared" si="25"/>
        <v>8.1487971333789098</v>
      </c>
      <c r="Q54" s="52">
        <f t="shared" si="26"/>
        <v>-3.1923102356912099E-2</v>
      </c>
    </row>
    <row r="55" spans="1:17" ht="20.100000000000001" customHeight="1" x14ac:dyDescent="0.25">
      <c r="A55" s="8"/>
      <c r="B55" s="3" t="s">
        <v>8</v>
      </c>
      <c r="C55" s="31">
        <v>519.04000000000008</v>
      </c>
      <c r="D55" s="141">
        <v>766.07000000000016</v>
      </c>
      <c r="E55" s="214">
        <f t="shared" si="18"/>
        <v>3.2621057060767586E-3</v>
      </c>
      <c r="F55" s="215">
        <f t="shared" si="19"/>
        <v>4.4770521200469702E-3</v>
      </c>
      <c r="G55" s="52">
        <f t="shared" si="20"/>
        <v>0.47593634401972884</v>
      </c>
      <c r="I55" s="31">
        <v>578.96699999999998</v>
      </c>
      <c r="J55" s="141">
        <v>525.38499999999999</v>
      </c>
      <c r="K55" s="214">
        <f t="shared" si="21"/>
        <v>1.2963804003786722E-2</v>
      </c>
      <c r="L55" s="215">
        <f t="shared" si="22"/>
        <v>1.1486545502087761E-2</v>
      </c>
      <c r="M55" s="52">
        <f t="shared" si="23"/>
        <v>-9.2547589068116137E-2</v>
      </c>
      <c r="O55" s="27">
        <f t="shared" si="24"/>
        <v>11.154573828606658</v>
      </c>
      <c r="P55" s="143">
        <f t="shared" si="25"/>
        <v>6.8581852833291981</v>
      </c>
      <c r="Q55" s="52">
        <f t="shared" si="26"/>
        <v>-0.38516832747649055</v>
      </c>
    </row>
    <row r="56" spans="1:17" ht="20.100000000000001" customHeight="1" x14ac:dyDescent="0.25">
      <c r="A56" s="32"/>
      <c r="B56" s="33" t="s">
        <v>9</v>
      </c>
      <c r="C56" s="211">
        <v>82.260000000000019</v>
      </c>
      <c r="D56" s="212">
        <v>77.459999999999994</v>
      </c>
      <c r="E56" s="218">
        <f t="shared" si="18"/>
        <v>5.169944809299364E-4</v>
      </c>
      <c r="F56" s="219">
        <f t="shared" si="19"/>
        <v>4.5269029882235066E-4</v>
      </c>
      <c r="G56" s="52">
        <f t="shared" si="20"/>
        <v>-5.8351568198395626E-2</v>
      </c>
      <c r="I56" s="211">
        <v>84.168999999999997</v>
      </c>
      <c r="J56" s="212">
        <v>66.255999999999986</v>
      </c>
      <c r="K56" s="218">
        <f t="shared" si="21"/>
        <v>1.8846504536436869E-3</v>
      </c>
      <c r="L56" s="219">
        <f t="shared" si="22"/>
        <v>1.4485616429595945E-3</v>
      </c>
      <c r="M56" s="52">
        <f t="shared" si="23"/>
        <v>-0.21282182276134934</v>
      </c>
      <c r="O56" s="27">
        <f t="shared" si="24"/>
        <v>10.232069049355699</v>
      </c>
      <c r="P56" s="143">
        <f t="shared" si="25"/>
        <v>8.553576039246062</v>
      </c>
      <c r="Q56" s="52">
        <f t="shared" si="26"/>
        <v>-0.16404238497738927</v>
      </c>
    </row>
    <row r="57" spans="1:17" ht="20.100000000000001" customHeight="1" x14ac:dyDescent="0.25">
      <c r="A57" s="8" t="s">
        <v>129</v>
      </c>
      <c r="B57" s="3"/>
      <c r="C57" s="19">
        <v>53.32</v>
      </c>
      <c r="D57" s="140">
        <v>36.96</v>
      </c>
      <c r="E57" s="214">
        <f t="shared" si="18"/>
        <v>3.3510996502776808E-4</v>
      </c>
      <c r="F57" s="215">
        <f t="shared" si="19"/>
        <v>2.1600094816000623E-4</v>
      </c>
      <c r="G57" s="54">
        <f t="shared" si="20"/>
        <v>-0.30682670667666917</v>
      </c>
      <c r="I57" s="19">
        <v>112.20699999999999</v>
      </c>
      <c r="J57" s="140">
        <v>76.186000000000007</v>
      </c>
      <c r="K57" s="214">
        <f t="shared" si="21"/>
        <v>2.5124567649846994E-3</v>
      </c>
      <c r="L57" s="215">
        <f t="shared" si="22"/>
        <v>1.6656622393522052E-3</v>
      </c>
      <c r="M57" s="54">
        <f t="shared" si="23"/>
        <v>-0.32102275259119295</v>
      </c>
      <c r="O57" s="238">
        <f t="shared" si="24"/>
        <v>21.044073518379594</v>
      </c>
      <c r="P57" s="239">
        <f t="shared" si="25"/>
        <v>20.613095238095237</v>
      </c>
      <c r="Q57" s="54">
        <f t="shared" si="26"/>
        <v>-2.0479793510887846E-2</v>
      </c>
    </row>
    <row r="58" spans="1:17" ht="20.100000000000001" customHeight="1" x14ac:dyDescent="0.25">
      <c r="A58" s="8" t="s">
        <v>10</v>
      </c>
      <c r="C58" s="19">
        <v>886.07000000000028</v>
      </c>
      <c r="D58" s="140">
        <v>1275.6399999999992</v>
      </c>
      <c r="E58" s="214">
        <f t="shared" si="18"/>
        <v>5.5688463374372575E-3</v>
      </c>
      <c r="F58" s="215">
        <f t="shared" si="19"/>
        <v>7.4550716858990847E-3</v>
      </c>
      <c r="G58" s="52">
        <f t="shared" si="20"/>
        <v>0.43966052343494172</v>
      </c>
      <c r="I58" s="19">
        <v>566.19599999999991</v>
      </c>
      <c r="J58" s="140">
        <v>628.64400000000001</v>
      </c>
      <c r="K58" s="214">
        <f t="shared" si="21"/>
        <v>1.2677845147872029E-2</v>
      </c>
      <c r="L58" s="215">
        <f t="shared" si="22"/>
        <v>1.3744107484253374E-2</v>
      </c>
      <c r="M58" s="52">
        <f t="shared" si="23"/>
        <v>0.11029396180827859</v>
      </c>
      <c r="O58" s="27">
        <f t="shared" si="24"/>
        <v>6.3899691897931286</v>
      </c>
      <c r="P58" s="143">
        <f t="shared" si="25"/>
        <v>4.9280674798532527</v>
      </c>
      <c r="Q58" s="52">
        <f t="shared" si="26"/>
        <v>-0.22878071341486453</v>
      </c>
    </row>
    <row r="59" spans="1:17" ht="20.100000000000001" customHeight="1" thickBot="1" x14ac:dyDescent="0.3">
      <c r="A59" s="8" t="s">
        <v>11</v>
      </c>
      <c r="B59" s="10"/>
      <c r="C59" s="21">
        <v>1814.7800000000002</v>
      </c>
      <c r="D59" s="142">
        <v>2095.4899999999998</v>
      </c>
      <c r="E59" s="220">
        <f t="shared" si="18"/>
        <v>1.1405680088767687E-2</v>
      </c>
      <c r="F59" s="221">
        <f t="shared" si="19"/>
        <v>1.2246423886899659E-2</v>
      </c>
      <c r="G59" s="55">
        <f t="shared" si="20"/>
        <v>0.15467990610432095</v>
      </c>
      <c r="I59" s="21">
        <v>433.42699999999996</v>
      </c>
      <c r="J59" s="142">
        <v>379.82299999999998</v>
      </c>
      <c r="K59" s="220">
        <f t="shared" si="21"/>
        <v>9.7049791748912567E-3</v>
      </c>
      <c r="L59" s="221">
        <f t="shared" si="22"/>
        <v>8.304108743568012E-3</v>
      </c>
      <c r="M59" s="55">
        <f t="shared" si="23"/>
        <v>-0.12367480567661911</v>
      </c>
      <c r="O59" s="240">
        <f t="shared" si="24"/>
        <v>2.3883170411840551</v>
      </c>
      <c r="P59" s="241">
        <f t="shared" si="25"/>
        <v>1.8125736701201149</v>
      </c>
      <c r="Q59" s="55">
        <f t="shared" si="26"/>
        <v>-0.24106655906056093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159111.95000000004</v>
      </c>
      <c r="D60" s="226">
        <f>D48+D49+D50+D53+D57+D58+D59</f>
        <v>171110.36</v>
      </c>
      <c r="E60" s="222">
        <f>E48+E49+E50+E53+E57+E58+E59</f>
        <v>0.99999999999999978</v>
      </c>
      <c r="F60" s="223">
        <f>F48+F49+F50+F53+F57+F58+F59</f>
        <v>1.0000000000000002</v>
      </c>
      <c r="G60" s="55">
        <f t="shared" si="20"/>
        <v>7.5408603816369185E-2</v>
      </c>
      <c r="H60" s="1"/>
      <c r="I60" s="213">
        <f>I48+I49+I50+I53+I57+I58+I59</f>
        <v>44660.271000000001</v>
      </c>
      <c r="J60" s="226">
        <f>J48+J49+J50+J53+J57+J58+J59</f>
        <v>45739.165000000001</v>
      </c>
      <c r="K60" s="222">
        <f>K48+K49+K50+K53+K57+K58+K59</f>
        <v>1</v>
      </c>
      <c r="L60" s="223">
        <f>L48+L49+L50+L53+L57+L58+L59</f>
        <v>1</v>
      </c>
      <c r="M60" s="55">
        <f t="shared" si="23"/>
        <v>2.4157802356371733E-2</v>
      </c>
      <c r="N60" s="1"/>
      <c r="O60" s="24">
        <f t="shared" si="24"/>
        <v>2.8068458088785908</v>
      </c>
      <c r="P60" s="242">
        <f t="shared" si="25"/>
        <v>2.6730798181945268</v>
      </c>
      <c r="Q60" s="55">
        <f t="shared" si="26"/>
        <v>-4.7657049867483488E-2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K4:L4"/>
    <mergeCell ref="O4:P4"/>
    <mergeCell ref="K24:L24"/>
    <mergeCell ref="I5:J5"/>
    <mergeCell ref="K5:L5"/>
    <mergeCell ref="O5:P5"/>
    <mergeCell ref="O24:P24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17E92F0A-EBCF-4E5E-B336-BB560223A5C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86471A41-5105-4AAA-8301-7D9DE9C3501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3444AD7F-4941-41EE-8084-1E5CE16C91B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75E842F8-7474-45A8-B235-45ED2239E3C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41450FDC-3008-41C9-8C1F-20A305F8394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1B326A39-3FBF-4153-9008-F85A7721BC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19265EC-987D-4786-8026-E658C441BF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F297521C-CD33-4AF5-AC8D-2F4163184AE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DDD864ED-EB8D-4FFE-8E07-52B2CF4FC2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A11947CF-9AB1-4996-A2B0-64F32D57E4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506B5275-01E8-4666-873D-4E965C9DBD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E7EC4B8E-8CF4-4660-99F8-1848855BF8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9F827A92-1320-4B0F-85AA-7FB38528DF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59E42393-0007-4779-A2FE-D588A54D3A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0F20472-8591-4616-B905-06205F4AAC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A24D4345-550E-47DD-8ABD-3FA47C2043C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82D4CA2E-5620-44CB-B439-AA036F05D9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46A44E6B-82C1-42BE-829A-07BF2DA9386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workbookViewId="0">
      <selection activeCell="H11" sqref="H11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50" t="s">
        <v>16</v>
      </c>
      <c r="B4" s="338"/>
      <c r="C4" s="338"/>
      <c r="D4" s="338"/>
      <c r="E4" s="365" t="s">
        <v>1</v>
      </c>
      <c r="F4" s="366"/>
      <c r="G4" s="363" t="s">
        <v>104</v>
      </c>
      <c r="H4" s="363"/>
      <c r="I4" s="130" t="s">
        <v>0</v>
      </c>
      <c r="K4" s="367" t="s">
        <v>19</v>
      </c>
      <c r="L4" s="363"/>
      <c r="M4" s="361" t="s">
        <v>104</v>
      </c>
      <c r="N4" s="362"/>
      <c r="O4" s="130" t="s">
        <v>0</v>
      </c>
      <c r="Q4" s="373" t="s">
        <v>22</v>
      </c>
      <c r="R4" s="363"/>
      <c r="S4" s="130" t="s">
        <v>0</v>
      </c>
    </row>
    <row r="5" spans="1:19" x14ac:dyDescent="0.25">
      <c r="A5" s="364"/>
      <c r="B5" s="339"/>
      <c r="C5" s="339"/>
      <c r="D5" s="339"/>
      <c r="E5" s="368" t="s">
        <v>217</v>
      </c>
      <c r="F5" s="369"/>
      <c r="G5" s="370" t="str">
        <f>E5</f>
        <v>jan-maio</v>
      </c>
      <c r="H5" s="370"/>
      <c r="I5" s="131" t="s">
        <v>150</v>
      </c>
      <c r="K5" s="371" t="str">
        <f>E5</f>
        <v>jan-maio</v>
      </c>
      <c r="L5" s="370"/>
      <c r="M5" s="372" t="str">
        <f>E5</f>
        <v>jan-maio</v>
      </c>
      <c r="N5" s="360"/>
      <c r="O5" s="131" t="str">
        <f>I5</f>
        <v>2025 /2024</v>
      </c>
      <c r="Q5" s="371" t="str">
        <f>E5</f>
        <v>jan-maio</v>
      </c>
      <c r="R5" s="369"/>
      <c r="S5" s="131" t="str">
        <f>O5</f>
        <v>2025 /2024</v>
      </c>
    </row>
    <row r="6" spans="1:19" ht="19.5" customHeight="1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687587.34000000102</v>
      </c>
      <c r="F7" s="145">
        <v>664271.38000000105</v>
      </c>
      <c r="G7" s="243">
        <f>E7/E15</f>
        <v>0.47919234114439596</v>
      </c>
      <c r="H7" s="244">
        <f>F7/F15</f>
        <v>0.47088804692019215</v>
      </c>
      <c r="I7" s="164">
        <f t="shared" ref="I7:I11" si="0">(F7-E7)/E7</f>
        <v>-3.3909815733372761E-2</v>
      </c>
      <c r="J7" s="1"/>
      <c r="K7" s="17">
        <v>172162.77700000023</v>
      </c>
      <c r="L7" s="145">
        <v>170070.6319999999</v>
      </c>
      <c r="M7" s="243">
        <f>K7/K15</f>
        <v>0.45160699143079108</v>
      </c>
      <c r="N7" s="244">
        <f>L7/L15</f>
        <v>0.45047297791716878</v>
      </c>
      <c r="O7" s="164">
        <f t="shared" ref="O7:O18" si="1">(L7-K7)/K7</f>
        <v>-1.2152133210539094E-2</v>
      </c>
      <c r="P7" s="1"/>
      <c r="Q7" s="187">
        <f t="shared" ref="Q7:Q18" si="2">(K7/E7)*10</f>
        <v>2.5038677559130158</v>
      </c>
      <c r="R7" s="188">
        <f t="shared" ref="R7:R18" si="3">(L7/F7)*10</f>
        <v>2.5602583088857394</v>
      </c>
      <c r="S7" s="55">
        <f>(R7-Q7)/Q7</f>
        <v>2.252137831143609E-2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470486.35000000102</v>
      </c>
      <c r="F8" s="181">
        <v>468509.21000000101</v>
      </c>
      <c r="G8" s="245">
        <f>E8/E7</f>
        <v>0.68425685382747203</v>
      </c>
      <c r="H8" s="246">
        <f>F8/F7</f>
        <v>0.70529790098739509</v>
      </c>
      <c r="I8" s="206">
        <f t="shared" si="0"/>
        <v>-4.2023323312143056E-3</v>
      </c>
      <c r="K8" s="180">
        <v>151986.50800000021</v>
      </c>
      <c r="L8" s="181">
        <v>150610.49799999991</v>
      </c>
      <c r="M8" s="250">
        <f>K8/K7</f>
        <v>0.88280701931289129</v>
      </c>
      <c r="N8" s="246">
        <f>L8/L7</f>
        <v>0.88557616461377053</v>
      </c>
      <c r="O8" s="207">
        <f t="shared" si="1"/>
        <v>-9.0535009857605157E-3</v>
      </c>
      <c r="Q8" s="189">
        <f t="shared" si="2"/>
        <v>3.230412699539527</v>
      </c>
      <c r="R8" s="190">
        <f t="shared" si="3"/>
        <v>3.2146752888806511</v>
      </c>
      <c r="S8" s="182">
        <f t="shared" ref="S8:S18" si="4">(R8-Q8)/Q8</f>
        <v>-4.8716409086427765E-3</v>
      </c>
    </row>
    <row r="9" spans="1:19" ht="24" customHeight="1" x14ac:dyDescent="0.25">
      <c r="A9" s="8"/>
      <c r="B9" t="s">
        <v>37</v>
      </c>
      <c r="E9" s="19">
        <v>84100.529999999941</v>
      </c>
      <c r="F9" s="140">
        <v>74862.409999999974</v>
      </c>
      <c r="G9" s="247">
        <f>E9/E7</f>
        <v>0.1223125050557211</v>
      </c>
      <c r="H9" s="215">
        <f>F9/F7</f>
        <v>0.11269853293995574</v>
      </c>
      <c r="I9" s="182">
        <f t="shared" ref="I9:I10" si="5">(F9-E9)/E9</f>
        <v>-0.10984615673646733</v>
      </c>
      <c r="K9" s="19">
        <v>12130.436000000003</v>
      </c>
      <c r="L9" s="140">
        <v>11191.642999999993</v>
      </c>
      <c r="M9" s="247">
        <f>K9/K7</f>
        <v>7.0459109752858989E-2</v>
      </c>
      <c r="N9" s="215">
        <f>L9/L7</f>
        <v>6.580585294702733E-2</v>
      </c>
      <c r="O9" s="182">
        <f t="shared" si="1"/>
        <v>-7.7391529867517572E-2</v>
      </c>
      <c r="Q9" s="189">
        <f t="shared" si="2"/>
        <v>1.4423733120350146</v>
      </c>
      <c r="R9" s="190">
        <f t="shared" si="3"/>
        <v>1.4949616235972094</v>
      </c>
      <c r="S9" s="182">
        <f t="shared" si="4"/>
        <v>3.6459570572613433E-2</v>
      </c>
    </row>
    <row r="10" spans="1:19" ht="24" customHeight="1" thickBot="1" x14ac:dyDescent="0.3">
      <c r="A10" s="8"/>
      <c r="B10" t="s">
        <v>36</v>
      </c>
      <c r="E10" s="19">
        <v>133000.46000000002</v>
      </c>
      <c r="F10" s="140">
        <v>120899.76000000001</v>
      </c>
      <c r="G10" s="247">
        <f>E10/E7</f>
        <v>0.1934306411168068</v>
      </c>
      <c r="H10" s="215">
        <f>F10/F7</f>
        <v>0.18200356607264914</v>
      </c>
      <c r="I10" s="186">
        <f t="shared" si="5"/>
        <v>-9.0982392090974792E-2</v>
      </c>
      <c r="K10" s="19">
        <v>8045.8330000000005</v>
      </c>
      <c r="L10" s="140">
        <v>8268.4910000000054</v>
      </c>
      <c r="M10" s="247">
        <f>K10/K7</f>
        <v>4.6733870934249563E-2</v>
      </c>
      <c r="N10" s="215">
        <f>L10/L7</f>
        <v>4.8617982439202144E-2</v>
      </c>
      <c r="O10" s="209">
        <f t="shared" si="1"/>
        <v>2.7673703891194969E-2</v>
      </c>
      <c r="Q10" s="189">
        <f t="shared" si="2"/>
        <v>0.604947757323546</v>
      </c>
      <c r="R10" s="190">
        <f t="shared" si="3"/>
        <v>0.68391293746158022</v>
      </c>
      <c r="S10" s="182">
        <f t="shared" si="4"/>
        <v>0.13053223056383864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747300.66000000108</v>
      </c>
      <c r="F11" s="145">
        <v>746406.56000000122</v>
      </c>
      <c r="G11" s="243">
        <f>E11/E15</f>
        <v>0.52080765885560409</v>
      </c>
      <c r="H11" s="244">
        <f>F11/F15</f>
        <v>0.52911195307980785</v>
      </c>
      <c r="I11" s="164">
        <f t="shared" si="0"/>
        <v>-1.1964394625315318E-3</v>
      </c>
      <c r="J11" s="1"/>
      <c r="K11" s="17">
        <v>209059.79099999991</v>
      </c>
      <c r="L11" s="145">
        <v>207467.29000000033</v>
      </c>
      <c r="M11" s="243">
        <f>K11/K15</f>
        <v>0.54839300856920892</v>
      </c>
      <c r="N11" s="244">
        <f>L11/L15</f>
        <v>0.54952702208283122</v>
      </c>
      <c r="O11" s="164">
        <f t="shared" si="1"/>
        <v>-7.6174428013255904E-3</v>
      </c>
      <c r="Q11" s="191">
        <f t="shared" si="2"/>
        <v>2.7975325352984379</v>
      </c>
      <c r="R11" s="192">
        <f t="shared" si="3"/>
        <v>2.7795480522036136</v>
      </c>
      <c r="S11" s="57">
        <f t="shared" si="4"/>
        <v>-6.4286948830447827E-3</v>
      </c>
    </row>
    <row r="12" spans="1:19" s="3" customFormat="1" ht="24" customHeight="1" x14ac:dyDescent="0.25">
      <c r="A12" s="46"/>
      <c r="B12" s="3" t="s">
        <v>33</v>
      </c>
      <c r="E12" s="31">
        <v>573088.57000000111</v>
      </c>
      <c r="F12" s="141">
        <v>552428.54000000132</v>
      </c>
      <c r="G12" s="247">
        <f>E12/E11</f>
        <v>0.76687817992827723</v>
      </c>
      <c r="H12" s="215">
        <f>F12/F11</f>
        <v>0.74011747699537955</v>
      </c>
      <c r="I12" s="206">
        <f t="shared" ref="I12:I18" si="6">(F12-E12)/E12</f>
        <v>-3.6050326391956752E-2</v>
      </c>
      <c r="K12" s="31">
        <v>191308.70699999991</v>
      </c>
      <c r="L12" s="141">
        <v>187883.28700000033</v>
      </c>
      <c r="M12" s="247">
        <f>K12/K11</f>
        <v>0.91509087464839178</v>
      </c>
      <c r="N12" s="215">
        <f>L12/L11</f>
        <v>0.90560438226189788</v>
      </c>
      <c r="O12" s="206">
        <f t="shared" si="1"/>
        <v>-1.7905196547063473E-2</v>
      </c>
      <c r="Q12" s="189">
        <f t="shared" si="2"/>
        <v>3.3382048956237171</v>
      </c>
      <c r="R12" s="190">
        <f t="shared" si="3"/>
        <v>3.401042368303417</v>
      </c>
      <c r="S12" s="182">
        <f t="shared" si="4"/>
        <v>1.8823731509733817E-2</v>
      </c>
    </row>
    <row r="13" spans="1:19" ht="24" customHeight="1" x14ac:dyDescent="0.25">
      <c r="A13" s="8"/>
      <c r="B13" s="3" t="s">
        <v>37</v>
      </c>
      <c r="D13" s="3"/>
      <c r="E13" s="19">
        <v>59604.28000000005</v>
      </c>
      <c r="F13" s="140">
        <v>66941.330000000016</v>
      </c>
      <c r="G13" s="247">
        <f>E13/E11</f>
        <v>7.9759437118655782E-2</v>
      </c>
      <c r="H13" s="215">
        <f>F13/F11</f>
        <v>8.9684809308213889E-2</v>
      </c>
      <c r="I13" s="182">
        <f t="shared" ref="I13:I14" si="7">(F13-E13)/E13</f>
        <v>0.12309602599007924</v>
      </c>
      <c r="K13" s="19">
        <v>7344.7959999999994</v>
      </c>
      <c r="L13" s="140">
        <v>8274.1989999999969</v>
      </c>
      <c r="M13" s="247">
        <f>K13/K11</f>
        <v>3.5132513836675566E-2</v>
      </c>
      <c r="N13" s="215">
        <f>L13/L11</f>
        <v>3.9881944763437087E-2</v>
      </c>
      <c r="O13" s="182">
        <f t="shared" si="1"/>
        <v>0.12653898079674339</v>
      </c>
      <c r="Q13" s="189">
        <f t="shared" si="2"/>
        <v>1.2322598310054234</v>
      </c>
      <c r="R13" s="190">
        <f t="shared" si="3"/>
        <v>1.2360374375591274</v>
      </c>
      <c r="S13" s="182">
        <f t="shared" si="4"/>
        <v>3.0655925468428629E-3</v>
      </c>
    </row>
    <row r="14" spans="1:19" ht="24" customHeight="1" thickBot="1" x14ac:dyDescent="0.3">
      <c r="A14" s="8"/>
      <c r="B14" t="s">
        <v>36</v>
      </c>
      <c r="E14" s="19">
        <v>114607.80999999997</v>
      </c>
      <c r="F14" s="140">
        <v>127036.68999999996</v>
      </c>
      <c r="G14" s="247">
        <f>E14/E11</f>
        <v>0.15336238295306712</v>
      </c>
      <c r="H14" s="215">
        <f>F14/F11</f>
        <v>0.17019771369640663</v>
      </c>
      <c r="I14" s="186">
        <f t="shared" si="7"/>
        <v>0.10844705958520622</v>
      </c>
      <c r="K14" s="19">
        <v>10406.288</v>
      </c>
      <c r="L14" s="140">
        <v>11309.804000000006</v>
      </c>
      <c r="M14" s="247">
        <f>K14/K11</f>
        <v>4.9776611514932609E-2</v>
      </c>
      <c r="N14" s="215">
        <f>L14/L11</f>
        <v>5.4513672974665008E-2</v>
      </c>
      <c r="O14" s="209">
        <f t="shared" si="1"/>
        <v>8.6824043309199697E-2</v>
      </c>
      <c r="Q14" s="189">
        <f t="shared" si="2"/>
        <v>0.90799117442345367</v>
      </c>
      <c r="R14" s="190">
        <f t="shared" si="3"/>
        <v>0.89027854866180856</v>
      </c>
      <c r="S14" s="182">
        <f t="shared" si="4"/>
        <v>-1.9507486703152249E-2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1434888.0000000021</v>
      </c>
      <c r="F15" s="145">
        <v>1410677.9400000023</v>
      </c>
      <c r="G15" s="243">
        <f>G7+G11</f>
        <v>1</v>
      </c>
      <c r="H15" s="244">
        <f>H7+H11</f>
        <v>1</v>
      </c>
      <c r="I15" s="164">
        <f t="shared" si="6"/>
        <v>-1.687243882449347E-2</v>
      </c>
      <c r="J15" s="1"/>
      <c r="K15" s="17">
        <v>381222.56800000014</v>
      </c>
      <c r="L15" s="145">
        <v>377537.92200000025</v>
      </c>
      <c r="M15" s="243">
        <f>M7+M11</f>
        <v>1</v>
      </c>
      <c r="N15" s="244">
        <f>N7+N11</f>
        <v>1</v>
      </c>
      <c r="O15" s="164">
        <f t="shared" si="1"/>
        <v>-9.6653406941004869E-3</v>
      </c>
      <c r="Q15" s="191">
        <f t="shared" si="2"/>
        <v>2.6568106221530852</v>
      </c>
      <c r="R15" s="192">
        <f t="shared" si="3"/>
        <v>2.6762871332630302</v>
      </c>
      <c r="S15" s="57">
        <f t="shared" si="4"/>
        <v>7.3307863750413926E-3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1043574.9200000021</v>
      </c>
      <c r="F16" s="181">
        <f t="shared" ref="F16:F17" si="8">F8+F12</f>
        <v>1020937.7500000023</v>
      </c>
      <c r="G16" s="245">
        <f>E16/E15</f>
        <v>0.72728667324557783</v>
      </c>
      <c r="H16" s="246">
        <f>F16/F15</f>
        <v>0.7237213548543906</v>
      </c>
      <c r="I16" s="207">
        <f t="shared" si="6"/>
        <v>-2.1691945222293924E-2</v>
      </c>
      <c r="J16" s="3"/>
      <c r="K16" s="180">
        <f t="shared" ref="K16:L18" si="9">K8+K12</f>
        <v>343295.21500000008</v>
      </c>
      <c r="L16" s="181">
        <f t="shared" si="9"/>
        <v>338493.78500000027</v>
      </c>
      <c r="M16" s="250">
        <f>K16/K15</f>
        <v>0.90051125986853942</v>
      </c>
      <c r="N16" s="246">
        <f>L16/L15</f>
        <v>0.89658221141557282</v>
      </c>
      <c r="O16" s="207">
        <f t="shared" si="1"/>
        <v>-1.3986300391631783E-2</v>
      </c>
      <c r="P16" s="3"/>
      <c r="Q16" s="189">
        <f t="shared" si="2"/>
        <v>3.2896077552342806</v>
      </c>
      <c r="R16" s="190">
        <f t="shared" si="3"/>
        <v>3.3155183555510561</v>
      </c>
      <c r="S16" s="182">
        <f t="shared" si="4"/>
        <v>7.8765014690726221E-3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143704.81</v>
      </c>
      <c r="F17" s="140">
        <f t="shared" si="8"/>
        <v>141803.74</v>
      </c>
      <c r="G17" s="248">
        <f>E17/E15</f>
        <v>0.10015054136629464</v>
      </c>
      <c r="H17" s="215">
        <f>F17/F15</f>
        <v>0.10052169668152588</v>
      </c>
      <c r="I17" s="182">
        <f t="shared" si="6"/>
        <v>-1.3228993518031909E-2</v>
      </c>
      <c r="K17" s="19">
        <f t="shared" si="9"/>
        <v>19475.232000000004</v>
      </c>
      <c r="L17" s="140">
        <f t="shared" si="9"/>
        <v>19465.84199999999</v>
      </c>
      <c r="M17" s="247">
        <f>K17/K15</f>
        <v>5.1086251535874434E-2</v>
      </c>
      <c r="N17" s="215">
        <f>L17/L15</f>
        <v>5.1559964882150242E-2</v>
      </c>
      <c r="O17" s="182">
        <f t="shared" si="1"/>
        <v>-4.8215086731772787E-4</v>
      </c>
      <c r="Q17" s="189">
        <f t="shared" si="2"/>
        <v>1.3552247833597222</v>
      </c>
      <c r="R17" s="190">
        <f t="shared" si="3"/>
        <v>1.3727312128721001</v>
      </c>
      <c r="S17" s="182">
        <f t="shared" si="4"/>
        <v>1.2917731233469565E-2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247608.27</v>
      </c>
      <c r="F18" s="142">
        <f>F10+F14</f>
        <v>247936.44999999995</v>
      </c>
      <c r="G18" s="249">
        <f>E18/E15</f>
        <v>0.17256278538812758</v>
      </c>
      <c r="H18" s="221">
        <f>F18/F15</f>
        <v>0.17575694846408355</v>
      </c>
      <c r="I18" s="208">
        <f t="shared" si="6"/>
        <v>1.325399995726976E-3</v>
      </c>
      <c r="K18" s="21">
        <f t="shared" si="9"/>
        <v>18452.120999999999</v>
      </c>
      <c r="L18" s="142">
        <f t="shared" si="9"/>
        <v>19578.295000000013</v>
      </c>
      <c r="M18" s="249">
        <f>K18/K15</f>
        <v>4.8402488595585956E-2</v>
      </c>
      <c r="N18" s="221">
        <f>L18/L15</f>
        <v>5.1857823702276984E-2</v>
      </c>
      <c r="O18" s="208">
        <f t="shared" si="1"/>
        <v>6.1032224967526152E-2</v>
      </c>
      <c r="Q18" s="193">
        <f t="shared" si="2"/>
        <v>0.74521424506540102</v>
      </c>
      <c r="R18" s="194">
        <f t="shared" si="3"/>
        <v>0.78964972677474476</v>
      </c>
      <c r="S18" s="186">
        <f t="shared" si="4"/>
        <v>5.9627794293497474E-2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221</v>
      </c>
      <c r="B1" s="4"/>
    </row>
    <row r="3" spans="1:19" ht="15.75" thickBot="1" x14ac:dyDescent="0.3"/>
    <row r="4" spans="1:19" x14ac:dyDescent="0.25">
      <c r="A4" s="350" t="s">
        <v>16</v>
      </c>
      <c r="B4" s="338"/>
      <c r="C4" s="338"/>
      <c r="D4" s="338"/>
      <c r="E4" s="365" t="s">
        <v>1</v>
      </c>
      <c r="F4" s="366"/>
      <c r="G4" s="363" t="s">
        <v>104</v>
      </c>
      <c r="H4" s="363"/>
      <c r="I4" s="130" t="s">
        <v>0</v>
      </c>
      <c r="K4" s="367" t="s">
        <v>19</v>
      </c>
      <c r="L4" s="363"/>
      <c r="M4" s="361" t="s">
        <v>13</v>
      </c>
      <c r="N4" s="362"/>
      <c r="O4" s="130" t="s">
        <v>0</v>
      </c>
      <c r="Q4" s="373" t="s">
        <v>22</v>
      </c>
      <c r="R4" s="363"/>
      <c r="S4" s="130" t="s">
        <v>0</v>
      </c>
    </row>
    <row r="5" spans="1:19" x14ac:dyDescent="0.25">
      <c r="A5" s="364"/>
      <c r="B5" s="339"/>
      <c r="C5" s="339"/>
      <c r="D5" s="339"/>
      <c r="E5" s="368" t="s">
        <v>77</v>
      </c>
      <c r="F5" s="369"/>
      <c r="G5" s="370" t="str">
        <f>E5</f>
        <v>maio</v>
      </c>
      <c r="H5" s="370"/>
      <c r="I5" s="131" t="s">
        <v>150</v>
      </c>
      <c r="K5" s="371" t="str">
        <f>E5</f>
        <v>maio</v>
      </c>
      <c r="L5" s="370"/>
      <c r="M5" s="372" t="str">
        <f>E5</f>
        <v>maio</v>
      </c>
      <c r="N5" s="360"/>
      <c r="O5" s="131" t="str">
        <f>I5</f>
        <v>2025 /2024</v>
      </c>
      <c r="Q5" s="371" t="str">
        <f>E5</f>
        <v>maio</v>
      </c>
      <c r="R5" s="369"/>
      <c r="S5" s="131" t="str">
        <f>O5</f>
        <v>2025 /2024</v>
      </c>
    </row>
    <row r="6" spans="1:19" ht="19.5" customHeight="1" thickBot="1" x14ac:dyDescent="0.3">
      <c r="A6" s="351"/>
      <c r="B6" s="374"/>
      <c r="C6" s="374"/>
      <c r="D6" s="374"/>
      <c r="E6" s="99">
        <v>2024</v>
      </c>
      <c r="F6" s="144">
        <v>2025</v>
      </c>
      <c r="G6" s="68">
        <f>E6</f>
        <v>2024</v>
      </c>
      <c r="H6" s="137">
        <f>F6</f>
        <v>2025</v>
      </c>
      <c r="I6" s="131" t="s">
        <v>1</v>
      </c>
      <c r="K6" s="16">
        <f>E6</f>
        <v>2024</v>
      </c>
      <c r="L6" s="138">
        <f>F6</f>
        <v>2025</v>
      </c>
      <c r="M6" s="136">
        <f>G6</f>
        <v>2024</v>
      </c>
      <c r="N6" s="137">
        <f>H6</f>
        <v>2025</v>
      </c>
      <c r="O6" s="260">
        <v>1000</v>
      </c>
      <c r="Q6" s="16">
        <f>E6</f>
        <v>2024</v>
      </c>
      <c r="R6" s="138">
        <f>F6</f>
        <v>2025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158668.94000000003</v>
      </c>
      <c r="F7" s="145">
        <v>141720.60000000003</v>
      </c>
      <c r="G7" s="243">
        <f>E7/E15</f>
        <v>0.49930296312028105</v>
      </c>
      <c r="H7" s="244">
        <f>F7/F15</f>
        <v>0.45302613270758135</v>
      </c>
      <c r="I7" s="164">
        <f t="shared" ref="I7:I18" si="0">(F7-E7)/E7</f>
        <v>-0.1068157384803856</v>
      </c>
      <c r="J7" s="1"/>
      <c r="K7" s="17">
        <v>37520.994000000013</v>
      </c>
      <c r="L7" s="145">
        <v>37324.347999999998</v>
      </c>
      <c r="M7" s="243">
        <f>K7/K15</f>
        <v>0.45656384091921648</v>
      </c>
      <c r="N7" s="244">
        <f>L7/L15</f>
        <v>0.44934709178505361</v>
      </c>
      <c r="O7" s="164">
        <f t="shared" ref="O7:O18" si="1">(L7-K7)/K7</f>
        <v>-5.2409592347157736E-3</v>
      </c>
      <c r="P7" s="1"/>
      <c r="Q7" s="187">
        <f t="shared" ref="Q7:R18" si="2">(K7/E7)*10</f>
        <v>2.3647346481296214</v>
      </c>
      <c r="R7" s="188">
        <f t="shared" si="2"/>
        <v>2.6336572100315685</v>
      </c>
      <c r="S7" s="55">
        <f>(R7-Q7)/Q7</f>
        <v>0.1137220880637286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101391.45000000001</v>
      </c>
      <c r="F8" s="181">
        <v>104668.11000000004</v>
      </c>
      <c r="G8" s="245">
        <f>E8/E7</f>
        <v>0.63901258809695205</v>
      </c>
      <c r="H8" s="246">
        <f>F8/F7</f>
        <v>0.73855254634823742</v>
      </c>
      <c r="I8" s="206">
        <f t="shared" si="0"/>
        <v>3.2316926131345715E-2</v>
      </c>
      <c r="K8" s="180">
        <v>32439.718000000015</v>
      </c>
      <c r="L8" s="181">
        <v>33288.451999999997</v>
      </c>
      <c r="M8" s="250">
        <f>K8/K7</f>
        <v>0.86457512292984573</v>
      </c>
      <c r="N8" s="246">
        <f>L8/L7</f>
        <v>0.89186961819132105</v>
      </c>
      <c r="O8" s="207">
        <f t="shared" si="1"/>
        <v>2.6163421026039184E-2</v>
      </c>
      <c r="Q8" s="189">
        <f t="shared" si="2"/>
        <v>3.1994530110773649</v>
      </c>
      <c r="R8" s="190">
        <f t="shared" si="2"/>
        <v>3.1803814934653913</v>
      </c>
      <c r="S8" s="182">
        <f t="shared" ref="S8:S18" si="3">(R8-Q8)/Q8</f>
        <v>-5.9608681690097821E-3</v>
      </c>
    </row>
    <row r="9" spans="1:19" ht="24" customHeight="1" x14ac:dyDescent="0.25">
      <c r="A9" s="8"/>
      <c r="B9" t="s">
        <v>37</v>
      </c>
      <c r="E9" s="19">
        <v>21252.260000000002</v>
      </c>
      <c r="F9" s="140">
        <v>16219.270000000004</v>
      </c>
      <c r="G9" s="247">
        <f>E9/E7</f>
        <v>0.13394089605690943</v>
      </c>
      <c r="H9" s="215">
        <f>F9/F7</f>
        <v>0.11444539467092293</v>
      </c>
      <c r="I9" s="182">
        <f t="shared" si="0"/>
        <v>-0.23682140158270215</v>
      </c>
      <c r="K9" s="19">
        <v>3225.9539999999993</v>
      </c>
      <c r="L9" s="140">
        <v>2389.2279999999996</v>
      </c>
      <c r="M9" s="247">
        <f>K9/K7</f>
        <v>8.5977306464748729E-2</v>
      </c>
      <c r="N9" s="215">
        <f>L9/L7</f>
        <v>6.4012585028946786E-2</v>
      </c>
      <c r="O9" s="182">
        <f t="shared" si="1"/>
        <v>-0.25937319627000255</v>
      </c>
      <c r="Q9" s="189">
        <f t="shared" si="2"/>
        <v>1.5179345631946903</v>
      </c>
      <c r="R9" s="190">
        <f t="shared" si="2"/>
        <v>1.4730798611774754</v>
      </c>
      <c r="S9" s="182">
        <f t="shared" si="3"/>
        <v>-2.9549825865228627E-2</v>
      </c>
    </row>
    <row r="10" spans="1:19" ht="24" customHeight="1" thickBot="1" x14ac:dyDescent="0.3">
      <c r="A10" s="8"/>
      <c r="B10" t="s">
        <v>36</v>
      </c>
      <c r="E10" s="19">
        <v>36025.230000000003</v>
      </c>
      <c r="F10" s="140">
        <v>20833.219999999998</v>
      </c>
      <c r="G10" s="247">
        <f>E10/E7</f>
        <v>0.22704651584613847</v>
      </c>
      <c r="H10" s="215">
        <f>F10/F7</f>
        <v>0.14700205898083971</v>
      </c>
      <c r="I10" s="186">
        <f t="shared" si="0"/>
        <v>-0.42170473304403622</v>
      </c>
      <c r="K10" s="19">
        <v>1855.3220000000003</v>
      </c>
      <c r="L10" s="140">
        <v>1646.6679999999999</v>
      </c>
      <c r="M10" s="247">
        <f>K10/K7</f>
        <v>4.9447570605405597E-2</v>
      </c>
      <c r="N10" s="215">
        <f>L10/L7</f>
        <v>4.4117796779732092E-2</v>
      </c>
      <c r="O10" s="209">
        <f t="shared" si="1"/>
        <v>-0.11246241892242986</v>
      </c>
      <c r="Q10" s="189">
        <f t="shared" si="2"/>
        <v>0.51500628864826126</v>
      </c>
      <c r="R10" s="190">
        <f t="shared" si="2"/>
        <v>0.79040493980287252</v>
      </c>
      <c r="S10" s="182">
        <f t="shared" si="3"/>
        <v>0.53474813264407128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159111.94999999987</v>
      </c>
      <c r="F11" s="145">
        <v>171110.3599999999</v>
      </c>
      <c r="G11" s="243">
        <f>E11/E15</f>
        <v>0.500697036879719</v>
      </c>
      <c r="H11" s="244">
        <f>F11/F15</f>
        <v>0.5469738672924187</v>
      </c>
      <c r="I11" s="164">
        <f t="shared" si="0"/>
        <v>7.540860381636981E-2</v>
      </c>
      <c r="J11" s="1"/>
      <c r="K11" s="17">
        <v>44660.271000000066</v>
      </c>
      <c r="L11" s="145">
        <v>45739.165000000008</v>
      </c>
      <c r="M11" s="243">
        <f>K11/K15</f>
        <v>0.54343615908078347</v>
      </c>
      <c r="N11" s="244">
        <f>L11/L15</f>
        <v>0.55065290821494639</v>
      </c>
      <c r="O11" s="164">
        <f t="shared" si="1"/>
        <v>2.4157802356370394E-2</v>
      </c>
      <c r="Q11" s="191">
        <f t="shared" si="2"/>
        <v>2.8068458088785979</v>
      </c>
      <c r="R11" s="192">
        <f t="shared" si="2"/>
        <v>2.6730798181945286</v>
      </c>
      <c r="S11" s="57">
        <f t="shared" si="3"/>
        <v>-4.7657049867485264E-2</v>
      </c>
    </row>
    <row r="12" spans="1:19" s="3" customFormat="1" ht="24" customHeight="1" x14ac:dyDescent="0.25">
      <c r="A12" s="46"/>
      <c r="B12" s="3" t="s">
        <v>33</v>
      </c>
      <c r="E12" s="31">
        <v>120783.43999999984</v>
      </c>
      <c r="F12" s="141">
        <v>131910.8299999999</v>
      </c>
      <c r="G12" s="247">
        <f>E12/E11</f>
        <v>0.75910979659290168</v>
      </c>
      <c r="H12" s="215">
        <f>F12/F11</f>
        <v>0.77091083205014577</v>
      </c>
      <c r="I12" s="206">
        <f t="shared" si="0"/>
        <v>9.2126784930120151E-2</v>
      </c>
      <c r="K12" s="31">
        <v>40764.015000000065</v>
      </c>
      <c r="L12" s="141">
        <v>41788.983000000007</v>
      </c>
      <c r="M12" s="247">
        <f>K12/K11</f>
        <v>0.91275789616234093</v>
      </c>
      <c r="N12" s="215">
        <f>L12/L11</f>
        <v>0.91363677058818193</v>
      </c>
      <c r="O12" s="206">
        <f t="shared" si="1"/>
        <v>2.5143941292336904E-2</v>
      </c>
      <c r="Q12" s="189">
        <f t="shared" si="2"/>
        <v>3.3749672140485583</v>
      </c>
      <c r="R12" s="190">
        <f t="shared" si="2"/>
        <v>3.1679721066117192</v>
      </c>
      <c r="S12" s="182">
        <f t="shared" si="3"/>
        <v>-6.1332479490528412E-2</v>
      </c>
    </row>
    <row r="13" spans="1:19" ht="24" customHeight="1" x14ac:dyDescent="0.25">
      <c r="A13" s="8"/>
      <c r="B13" s="3" t="s">
        <v>37</v>
      </c>
      <c r="D13" s="3"/>
      <c r="E13" s="19">
        <v>14064.410000000003</v>
      </c>
      <c r="F13" s="140">
        <v>13871.730000000005</v>
      </c>
      <c r="G13" s="247">
        <f>E13/E11</f>
        <v>8.8393172228735897E-2</v>
      </c>
      <c r="H13" s="215">
        <f>F13/F11</f>
        <v>8.1068907808972024E-2</v>
      </c>
      <c r="I13" s="182">
        <f t="shared" si="0"/>
        <v>-1.3699828147785682E-2</v>
      </c>
      <c r="K13" s="19">
        <v>1705.3160000000003</v>
      </c>
      <c r="L13" s="140">
        <v>1678.7459999999996</v>
      </c>
      <c r="M13" s="247">
        <f>K13/K11</f>
        <v>3.8184183880120154E-2</v>
      </c>
      <c r="N13" s="215">
        <f>L13/L11</f>
        <v>3.6702593936727951E-2</v>
      </c>
      <c r="O13" s="182">
        <f t="shared" si="1"/>
        <v>-1.5580690030469786E-2</v>
      </c>
      <c r="Q13" s="189">
        <f t="shared" si="2"/>
        <v>1.2125044705039172</v>
      </c>
      <c r="R13" s="190">
        <f t="shared" si="2"/>
        <v>1.2101922399008624</v>
      </c>
      <c r="S13" s="182">
        <f t="shared" si="3"/>
        <v>-1.9069872807098022E-3</v>
      </c>
    </row>
    <row r="14" spans="1:19" ht="24" customHeight="1" thickBot="1" x14ac:dyDescent="0.3">
      <c r="A14" s="8"/>
      <c r="B14" t="s">
        <v>36</v>
      </c>
      <c r="E14" s="19">
        <v>24264.100000000002</v>
      </c>
      <c r="F14" s="140">
        <v>25327.799999999996</v>
      </c>
      <c r="G14" s="247">
        <f>E14/E11</f>
        <v>0.1524970311783623</v>
      </c>
      <c r="H14" s="215">
        <f>F14/F11</f>
        <v>0.14802026014088224</v>
      </c>
      <c r="I14" s="186">
        <f t="shared" si="0"/>
        <v>4.3838427965594985E-2</v>
      </c>
      <c r="K14" s="19">
        <v>2190.9399999999996</v>
      </c>
      <c r="L14" s="140">
        <v>2271.4359999999997</v>
      </c>
      <c r="M14" s="247">
        <f>K14/K11</f>
        <v>4.9057919957538915E-2</v>
      </c>
      <c r="N14" s="215">
        <f>L14/L11</f>
        <v>4.9660635475090094E-2</v>
      </c>
      <c r="O14" s="209">
        <f t="shared" si="1"/>
        <v>3.6740394533853096E-2</v>
      </c>
      <c r="Q14" s="189">
        <f t="shared" si="2"/>
        <v>0.90295539500743871</v>
      </c>
      <c r="R14" s="190">
        <f t="shared" si="2"/>
        <v>0.89681535703851112</v>
      </c>
      <c r="S14" s="182">
        <f t="shared" si="3"/>
        <v>-6.7999349722884257E-3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317780.8899999999</v>
      </c>
      <c r="F15" s="145">
        <v>312830.9599999999</v>
      </c>
      <c r="G15" s="243">
        <f>G7+G11</f>
        <v>1</v>
      </c>
      <c r="H15" s="244">
        <f>H7+H11</f>
        <v>1</v>
      </c>
      <c r="I15" s="164">
        <f t="shared" si="0"/>
        <v>-1.5576550245044611E-2</v>
      </c>
      <c r="J15" s="1"/>
      <c r="K15" s="17">
        <v>82181.265000000087</v>
      </c>
      <c r="L15" s="145">
        <v>83063.513000000006</v>
      </c>
      <c r="M15" s="243">
        <f>M7+M11</f>
        <v>1</v>
      </c>
      <c r="N15" s="244">
        <f>N7+N11</f>
        <v>1</v>
      </c>
      <c r="O15" s="164">
        <f t="shared" si="1"/>
        <v>1.0735390846075667E-2</v>
      </c>
      <c r="Q15" s="191">
        <f t="shared" si="2"/>
        <v>2.5860983962880875</v>
      </c>
      <c r="R15" s="192">
        <f t="shared" si="2"/>
        <v>2.6552203464772166</v>
      </c>
      <c r="S15" s="57">
        <f t="shared" si="3"/>
        <v>2.6728275416102561E-2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222174.88999999984</v>
      </c>
      <c r="F16" s="181">
        <f t="shared" ref="F16:F17" si="4">F8+F12</f>
        <v>236578.93999999994</v>
      </c>
      <c r="G16" s="245">
        <f>E16/E15</f>
        <v>0.69914490452839972</v>
      </c>
      <c r="H16" s="246">
        <f>F16/F15</f>
        <v>0.75625168301756329</v>
      </c>
      <c r="I16" s="207">
        <f t="shared" si="0"/>
        <v>6.4832033899060851E-2</v>
      </c>
      <c r="J16" s="3"/>
      <c r="K16" s="180">
        <f t="shared" ref="K16:L18" si="5">K8+K12</f>
        <v>73203.73300000008</v>
      </c>
      <c r="L16" s="181">
        <f t="shared" si="5"/>
        <v>75077.434999999998</v>
      </c>
      <c r="M16" s="250">
        <f>K16/K15</f>
        <v>0.89075938414917322</v>
      </c>
      <c r="N16" s="246">
        <f>L16/L15</f>
        <v>0.90385576396221035</v>
      </c>
      <c r="O16" s="207">
        <f t="shared" si="1"/>
        <v>2.5595716546312132E-2</v>
      </c>
      <c r="P16" s="3"/>
      <c r="Q16" s="189">
        <f t="shared" si="2"/>
        <v>3.2948697757879</v>
      </c>
      <c r="R16" s="190">
        <f t="shared" si="2"/>
        <v>3.1734623124103951</v>
      </c>
      <c r="S16" s="182">
        <f t="shared" si="3"/>
        <v>-3.6847423916313286E-2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35316.670000000006</v>
      </c>
      <c r="F17" s="140">
        <f t="shared" si="4"/>
        <v>30091.000000000007</v>
      </c>
      <c r="G17" s="248">
        <f>E17/E15</f>
        <v>0.11113528569952717</v>
      </c>
      <c r="H17" s="215">
        <f>F17/F15</f>
        <v>9.6189328575407046E-2</v>
      </c>
      <c r="I17" s="182">
        <f t="shared" si="0"/>
        <v>-0.14796610212684258</v>
      </c>
      <c r="K17" s="19">
        <f t="shared" si="5"/>
        <v>4931.2699999999995</v>
      </c>
      <c r="L17" s="140">
        <f t="shared" si="5"/>
        <v>4067.9739999999993</v>
      </c>
      <c r="M17" s="247">
        <f>K17/K15</f>
        <v>6.0004795496881126E-2</v>
      </c>
      <c r="N17" s="215">
        <f>L17/L15</f>
        <v>4.8974259010692203E-2</v>
      </c>
      <c r="O17" s="182">
        <f t="shared" si="1"/>
        <v>-0.17506565245869732</v>
      </c>
      <c r="Q17" s="189">
        <f t="shared" si="2"/>
        <v>1.3963009536289799</v>
      </c>
      <c r="R17" s="190">
        <f t="shared" si="2"/>
        <v>1.3518905985178287</v>
      </c>
      <c r="S17" s="182">
        <f t="shared" si="3"/>
        <v>-3.1805718527749265E-2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60289.33</v>
      </c>
      <c r="F18" s="142">
        <f>F10+F14</f>
        <v>46161.01999999999</v>
      </c>
      <c r="G18" s="249">
        <f>E18/E15</f>
        <v>0.18971980977207289</v>
      </c>
      <c r="H18" s="221">
        <f>F18/F15</f>
        <v>0.1475589884070298</v>
      </c>
      <c r="I18" s="208">
        <f t="shared" si="0"/>
        <v>-0.23434179812580455</v>
      </c>
      <c r="K18" s="21">
        <f t="shared" si="5"/>
        <v>4046.2619999999997</v>
      </c>
      <c r="L18" s="142">
        <f t="shared" si="5"/>
        <v>3918.1039999999994</v>
      </c>
      <c r="M18" s="249">
        <f>K18/K15</f>
        <v>4.9235820353945581E-2</v>
      </c>
      <c r="N18" s="221">
        <f>L18/L15</f>
        <v>4.7169977027097312E-2</v>
      </c>
      <c r="O18" s="208">
        <f t="shared" si="1"/>
        <v>-3.1673183792843958E-2</v>
      </c>
      <c r="Q18" s="193">
        <f t="shared" si="2"/>
        <v>0.67114064793886397</v>
      </c>
      <c r="R18" s="194">
        <f t="shared" si="2"/>
        <v>0.84879060298061015</v>
      </c>
      <c r="S18" s="186">
        <f t="shared" si="3"/>
        <v>0.26469854804253906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2025-07-15T14:31:31Z</dcterms:modified>
</cp:coreProperties>
</file>